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východ\125_Oprava zabezpečovacího zařízení u SSZT Praha východ_ přípravné dokumentace 2021\02_Ke zveřejnění na E-ZAKu\"/>
    </mc:Choice>
  </mc:AlternateContent>
  <bookViews>
    <workbookView xWindow="0" yWindow="0" windowWidth="28800" windowHeight="12300"/>
  </bookViews>
  <sheets>
    <sheet name="Rekapitulace stavby" sheetId="1" r:id="rId1"/>
    <sheet name="450_2021a - Oprava zabezp..." sheetId="2" r:id="rId2"/>
    <sheet name="450_2021b - Oprava zabezp..." sheetId="3" r:id="rId3"/>
    <sheet name="450_2021c - Oprava zabezp..." sheetId="4" r:id="rId4"/>
  </sheets>
  <definedNames>
    <definedName name="_xlnm._FilterDatabase" localSheetId="1" hidden="1">'450_2021a - Oprava zabezp...'!$C$116:$K$119</definedName>
    <definedName name="_xlnm._FilterDatabase" localSheetId="2" hidden="1">'450_2021b - Oprava zabezp...'!$C$116:$K$119</definedName>
    <definedName name="_xlnm._FilterDatabase" localSheetId="3" hidden="1">'450_2021c - Oprava zabezp...'!$C$116:$K$119</definedName>
    <definedName name="_xlnm.Print_Titles" localSheetId="1">'450_2021a - Oprava zabezp...'!$116:$116</definedName>
    <definedName name="_xlnm.Print_Titles" localSheetId="2">'450_2021b - Oprava zabezp...'!$116:$116</definedName>
    <definedName name="_xlnm.Print_Titles" localSheetId="3">'450_2021c - Oprava zabezp...'!$116:$116</definedName>
    <definedName name="_xlnm.Print_Titles" localSheetId="0">'Rekapitulace stavby'!$92:$92</definedName>
    <definedName name="_xlnm.Print_Area" localSheetId="1">'450_2021a - Oprava zabezp...'!$C$4:$J$76,'450_2021a - Oprava zabezp...'!$C$82:$J$98,'450_2021a - Oprava zabezp...'!$C$104:$K$119</definedName>
    <definedName name="_xlnm.Print_Area" localSheetId="2">'450_2021b - Oprava zabezp...'!$C$4:$J$76,'450_2021b - Oprava zabezp...'!$C$82:$J$98,'450_2021b - Oprava zabezp...'!$C$104:$K$119</definedName>
    <definedName name="_xlnm.Print_Area" localSheetId="3">'450_2021c - Oprava zabezp...'!$C$4:$J$76,'450_2021c - Oprava zabezp...'!$C$82:$J$98,'450_2021c - Oprava zabezp...'!$C$104:$K$119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19" i="4"/>
  <c r="BH119" i="4"/>
  <c r="F36" i="4" s="1"/>
  <c r="BC97" i="1" s="1"/>
  <c r="BG119" i="4"/>
  <c r="BF119" i="4"/>
  <c r="T119" i="4"/>
  <c r="T118" i="4"/>
  <c r="T117" i="4" s="1"/>
  <c r="R119" i="4"/>
  <c r="R118" i="4" s="1"/>
  <c r="R117" i="4" s="1"/>
  <c r="P119" i="4"/>
  <c r="P118" i="4"/>
  <c r="P117" i="4" s="1"/>
  <c r="AU97" i="1" s="1"/>
  <c r="J114" i="4"/>
  <c r="F113" i="4"/>
  <c r="F111" i="4"/>
  <c r="E109" i="4"/>
  <c r="J92" i="4"/>
  <c r="F91" i="4"/>
  <c r="F89" i="4"/>
  <c r="E87" i="4"/>
  <c r="J21" i="4"/>
  <c r="E21" i="4"/>
  <c r="J113" i="4" s="1"/>
  <c r="J20" i="4"/>
  <c r="J18" i="4"/>
  <c r="E18" i="4"/>
  <c r="F114" i="4" s="1"/>
  <c r="J17" i="4"/>
  <c r="J12" i="4"/>
  <c r="J111" i="4"/>
  <c r="E7" i="4"/>
  <c r="E107" i="4"/>
  <c r="J37" i="3"/>
  <c r="J36" i="3"/>
  <c r="AY96" i="1" s="1"/>
  <c r="J35" i="3"/>
  <c r="AX96" i="1" s="1"/>
  <c r="BI119" i="3"/>
  <c r="BH119" i="3"/>
  <c r="BG119" i="3"/>
  <c r="F35" i="3" s="1"/>
  <c r="BB96" i="1" s="1"/>
  <c r="BF119" i="3"/>
  <c r="T119" i="3"/>
  <c r="T118" i="3" s="1"/>
  <c r="T117" i="3" s="1"/>
  <c r="R119" i="3"/>
  <c r="R118" i="3"/>
  <c r="R117" i="3" s="1"/>
  <c r="P119" i="3"/>
  <c r="P118" i="3" s="1"/>
  <c r="P117" i="3" s="1"/>
  <c r="AU96" i="1" s="1"/>
  <c r="J114" i="3"/>
  <c r="F113" i="3"/>
  <c r="F111" i="3"/>
  <c r="E109" i="3"/>
  <c r="J92" i="3"/>
  <c r="F91" i="3"/>
  <c r="F89" i="3"/>
  <c r="E87" i="3"/>
  <c r="J21" i="3"/>
  <c r="E21" i="3"/>
  <c r="J113" i="3"/>
  <c r="J20" i="3"/>
  <c r="J18" i="3"/>
  <c r="E18" i="3"/>
  <c r="F114" i="3"/>
  <c r="J17" i="3"/>
  <c r="J12" i="3"/>
  <c r="J111" i="3" s="1"/>
  <c r="E7" i="3"/>
  <c r="E107" i="3" s="1"/>
  <c r="J37" i="2"/>
  <c r="J36" i="2"/>
  <c r="AY95" i="1"/>
  <c r="J35" i="2"/>
  <c r="AX95" i="1"/>
  <c r="BI119" i="2"/>
  <c r="BH119" i="2"/>
  <c r="BG119" i="2"/>
  <c r="BF119" i="2"/>
  <c r="T119" i="2"/>
  <c r="T118" i="2"/>
  <c r="T117" i="2" s="1"/>
  <c r="R119" i="2"/>
  <c r="R118" i="2" s="1"/>
  <c r="R117" i="2" s="1"/>
  <c r="P119" i="2"/>
  <c r="P118" i="2"/>
  <c r="P117" i="2" s="1"/>
  <c r="AU95" i="1" s="1"/>
  <c r="J114" i="2"/>
  <c r="F113" i="2"/>
  <c r="F111" i="2"/>
  <c r="E109" i="2"/>
  <c r="J92" i="2"/>
  <c r="F91" i="2"/>
  <c r="F89" i="2"/>
  <c r="E87" i="2"/>
  <c r="J21" i="2"/>
  <c r="E21" i="2"/>
  <c r="J113" i="2" s="1"/>
  <c r="J20" i="2"/>
  <c r="J18" i="2"/>
  <c r="E18" i="2"/>
  <c r="F114" i="2" s="1"/>
  <c r="J17" i="2"/>
  <c r="J12" i="2"/>
  <c r="J111" i="2"/>
  <c r="E7" i="2"/>
  <c r="E107" i="2"/>
  <c r="L90" i="1"/>
  <c r="AM90" i="1"/>
  <c r="AM89" i="1"/>
  <c r="L89" i="1"/>
  <c r="AM87" i="1"/>
  <c r="L87" i="1"/>
  <c r="L85" i="1"/>
  <c r="L84" i="1"/>
  <c r="BK119" i="4"/>
  <c r="BK119" i="3"/>
  <c r="J119" i="3"/>
  <c r="AS94" i="1"/>
  <c r="J119" i="4"/>
  <c r="BK119" i="2"/>
  <c r="J119" i="2"/>
  <c r="F34" i="4"/>
  <c r="BA97" i="1"/>
  <c r="F36" i="3"/>
  <c r="BC96" i="1" s="1"/>
  <c r="F37" i="2"/>
  <c r="BD95" i="1"/>
  <c r="F34" i="2"/>
  <c r="BA95" i="1" s="1"/>
  <c r="F37" i="4"/>
  <c r="BD97" i="1"/>
  <c r="F37" i="3"/>
  <c r="BD96" i="1" s="1"/>
  <c r="F36" i="2"/>
  <c r="BC95" i="1"/>
  <c r="F35" i="4"/>
  <c r="BB97" i="1" s="1"/>
  <c r="J34" i="3"/>
  <c r="AW96" i="1"/>
  <c r="F35" i="2"/>
  <c r="BB95" i="1" s="1"/>
  <c r="BK118" i="2" l="1"/>
  <c r="J118" i="2"/>
  <c r="J97" i="2"/>
  <c r="J89" i="4"/>
  <c r="E85" i="2"/>
  <c r="J89" i="2"/>
  <c r="J91" i="2"/>
  <c r="F92" i="2"/>
  <c r="BE119" i="2"/>
  <c r="BK118" i="3"/>
  <c r="J118" i="3"/>
  <c r="J97" i="3"/>
  <c r="BE119" i="4"/>
  <c r="E85" i="3"/>
  <c r="J89" i="3"/>
  <c r="J91" i="3"/>
  <c r="F92" i="3"/>
  <c r="BE119" i="3"/>
  <c r="BK118" i="4"/>
  <c r="BK117" i="4"/>
  <c r="J117" i="4" s="1"/>
  <c r="J30" i="4" s="1"/>
  <c r="AG97" i="1" s="1"/>
  <c r="E85" i="4"/>
  <c r="J91" i="4"/>
  <c r="F92" i="4"/>
  <c r="AU94" i="1"/>
  <c r="J34" i="2"/>
  <c r="AW95" i="1"/>
  <c r="J34" i="4"/>
  <c r="AW97" i="1" s="1"/>
  <c r="BB94" i="1"/>
  <c r="W31" i="1"/>
  <c r="J33" i="4"/>
  <c r="AV97" i="1" s="1"/>
  <c r="J33" i="3"/>
  <c r="AV96" i="1"/>
  <c r="AT96" i="1"/>
  <c r="BC94" i="1"/>
  <c r="W32" i="1" s="1"/>
  <c r="BD94" i="1"/>
  <c r="W33" i="1"/>
  <c r="J33" i="2"/>
  <c r="AV95" i="1" s="1"/>
  <c r="F34" i="3"/>
  <c r="BA96" i="1" s="1"/>
  <c r="BA94" i="1" s="1"/>
  <c r="W30" i="1" s="1"/>
  <c r="J96" i="4" l="1"/>
  <c r="BK117" i="3"/>
  <c r="J117" i="3"/>
  <c r="J96" i="3"/>
  <c r="J118" i="4"/>
  <c r="J97" i="4"/>
  <c r="BK117" i="2"/>
  <c r="J117" i="2"/>
  <c r="J96" i="2" s="1"/>
  <c r="J39" i="4"/>
  <c r="AW94" i="1"/>
  <c r="AK30" i="1"/>
  <c r="AX94" i="1"/>
  <c r="F33" i="2"/>
  <c r="AZ95" i="1"/>
  <c r="F33" i="4"/>
  <c r="AZ97" i="1" s="1"/>
  <c r="AT95" i="1"/>
  <c r="AY94" i="1"/>
  <c r="AT97" i="1"/>
  <c r="F33" i="3"/>
  <c r="AZ96" i="1"/>
  <c r="AN97" i="1" l="1"/>
  <c r="AZ94" i="1"/>
  <c r="W29" i="1"/>
  <c r="J30" i="2"/>
  <c r="AG95" i="1"/>
  <c r="AN95" i="1"/>
  <c r="J30" i="3"/>
  <c r="AG96" i="1"/>
  <c r="AN96" i="1"/>
  <c r="J39" i="2" l="1"/>
  <c r="J39" i="3"/>
  <c r="AV94" i="1"/>
  <c r="AK29" i="1" s="1"/>
  <c r="AG94" i="1"/>
  <c r="AT94" i="1" l="1"/>
  <c r="AK26" i="1"/>
  <c r="AK35" i="1" s="1"/>
  <c r="AN94" i="1" l="1"/>
</calcChain>
</file>

<file path=xl/sharedStrings.xml><?xml version="1.0" encoding="utf-8"?>
<sst xmlns="http://schemas.openxmlformats.org/spreadsheetml/2006/main" count="540" uniqueCount="132">
  <si>
    <t>Export Komplet</t>
  </si>
  <si>
    <t/>
  </si>
  <si>
    <t>2.0</t>
  </si>
  <si>
    <t>False</t>
  </si>
  <si>
    <t>{e753221b-4ade-4b05-b02a-361ab7bbc6a8}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</si>
  <si>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</si>
  <si>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</si>
  <si>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</si>
  <si>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</si>
  <si>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</si>
  <si>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</si>
  <si>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</si>
  <si>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</si>
  <si>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</si>
  <si>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450_2020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</si>
  <si>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</si>
  <si>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</si>
  <si>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u SSZT Praha východ_ zadávací dokumentace 2021_pok</t>
  </si>
  <si>
    <t>KSO:</t>
  </si>
  <si>
    <t>CC-CZ:</t>
  </si>
  <si>
    <t>Místo:</t>
  </si>
  <si>
    <t>SSZT Praha východ</t>
  </si>
  <si>
    <t>Datum:</t>
  </si>
  <si>
    <t>13. 8. 2020</t>
  </si>
  <si>
    <t>Zadavatel:</t>
  </si>
  <si>
    <t>IČ:</t>
  </si>
  <si>
    <t>70994234</t>
  </si>
  <si>
    <t>SŽ,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</si>
  <si>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</si>
  <si>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</si>
  <si>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</si>
  <si>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</si>
  <si>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</si>
  <si>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</si>
  <si>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</si>
  <si>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</si>
  <si>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Šustr Ondřej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</si>
  <si>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</si>
  <si>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</si>
  <si>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</si>
  <si>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</si>
  <si>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</si>
  <si>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</si>
  <si>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</si>
  <si>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</si>
  <si>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</si>
  <si>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</si>
  <si>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</si>
  <si>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</si>
  <si>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</si>
  <si>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</si>
  <si>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</si>
  <si>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</si>
  <si>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</si>
  <si>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</si>
  <si>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</si>
  <si>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</si>
  <si>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</si>
  <si>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</si>
  <si>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</si>
  <si>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</si>
  <si>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</si>
  <si>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</si>
  <si>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</si>
  <si>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</si>
  <si>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</si>
  <si>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</si>
  <si>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</si>
  <si>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</si>
  <si>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</si>
  <si>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</si>
  <si>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</si>
  <si>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</si>
  <si>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</si>
  <si>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</si>
  <si>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</si>
  <si>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</si>
  <si>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</si>
  <si>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</si>
  <si>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</si>
  <si>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</si>
  <si>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</si>
  <si>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</si>
  <si>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450_2021a</t>
  </si>
  <si>
    <t>Oprava zabezpečovacího zařízení v žst. Nymburk město</t>
  </si>
  <si>
    <t>VON</t>
  </si>
  <si>
    <t>1</t>
  </si>
  <si>
    <t>{621b5d77-4f53-480e-bc38-d24b2d343b7c}</t>
  </si>
  <si>
    <t>2</t>
  </si>
  <si>
    <t>450_2021b</t>
  </si>
  <si>
    <t>Oprava zabezpečovacího zařízení v žst. Sázava</t>
  </si>
  <si>
    <t>{3dadb74a-c194-4135-afed-b3e1d0a3887c}</t>
  </si>
  <si>
    <t>450_2021c</t>
  </si>
  <si>
    <t>Oprava zabezpečovacího zařízení v žst. Vlastějovice</t>
  </si>
  <si>
    <t>{a8531de5-c69b-48ad-ba90-f90acf4c5a9f}</t>
  </si>
  <si>
    <t>KRYCÍ LIST SOUPISU PRACÍ</t>
  </si>
  <si>
    <t>Objekt:</t>
  </si>
  <si>
    <t>450_2021a - Oprava zabezpečovacího zařízení v žst. Nymburk město</t>
  </si>
  <si>
    <t>Šustr Ondřej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</si>
  <si>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</si>
  <si>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</si>
  <si>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</si>
  <si>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</si>
  <si>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</si>
  <si>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</si>
  <si>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</si>
  <si>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</si>
  <si>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</si>
  <si>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</si>
  <si>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</si>
  <si>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</si>
  <si>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</si>
  <si>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</si>
  <si>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</si>
  <si>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</si>
  <si>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</si>
  <si>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</si>
  <si>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</si>
  <si>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</si>
  <si>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</si>
  <si>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</si>
  <si>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</si>
  <si>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</si>
  <si>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</si>
  <si>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</si>
  <si>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</si>
  <si>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Sborník UOŽI 01 2020</t>
  </si>
  <si>
    <t>4</t>
  </si>
  <si>
    <t>1057800344</t>
  </si>
  <si>
    <t>450_2021b - Oprava zabezpečovacího zařízení v žst. Sázava</t>
  </si>
  <si>
    <t>332434838</t>
  </si>
  <si>
    <t>450_2021c - Oprava zabezpečovacího zařízení v žst. Vlastějovice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</si>
</sst>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3" borderId="22" xfId="0" applyNumberFormat="1" applyFont="1" applyFill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s="1" customFormat="1" ht="36.950000000000003" customHeight="1">
      <c r="AR2" s="186" t="s">
        <v>5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s="1" customFormat="1" ht="12" customHeight="1">
      <c r="B5" s="16"/>
      <c r="D5" s="20" t="s">
        <v>13</v>
      </c>
      <c r="K5" s="151" t="s">
        <v>14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R5" s="16"/>
      <c r="BE5" s="148" t="s">
        <v>15</v>
      </c>
      <c r="BS5" s="13" t="s">
        <v>6</v>
      </c>
    </row>
    <row r="6" spans="1:74" s="1" customFormat="1" ht="36.950000000000003" customHeight="1">
      <c r="B6" s="16"/>
      <c r="D6" s="22" t="s">
        <v>16</v>
      </c>
      <c r="K6" s="153" t="s">
        <v>17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R6" s="16"/>
      <c r="BE6" s="149"/>
      <c r="BS6" s="13" t="s">
        <v>6</v>
      </c>
    </row>
    <row r="7" spans="1:74" s="1" customFormat="1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49"/>
      <c r="BS7" s="13" t="s">
        <v>6</v>
      </c>
    </row>
    <row r="8" spans="1:74" s="1" customFormat="1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49"/>
      <c r="BS8" s="13" t="s">
        <v>6</v>
      </c>
    </row>
    <row r="9" spans="1:74" s="1" customFormat="1" ht="14.45" customHeight="1">
      <c r="B9" s="16"/>
      <c r="AR9" s="16"/>
      <c r="BE9" s="149"/>
      <c r="BS9" s="13" t="s">
        <v>6</v>
      </c>
    </row>
    <row r="10" spans="1:74" s="1" customFormat="1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49"/>
      <c r="BS10" s="13" t="s">
        <v>6</v>
      </c>
    </row>
    <row r="11" spans="1:74" s="1" customFormat="1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49"/>
      <c r="BS11" s="13" t="s">
        <v>6</v>
      </c>
    </row>
    <row r="12" spans="1:74" s="1" customFormat="1" ht="6.95" customHeight="1">
      <c r="B12" s="16"/>
      <c r="AR12" s="16"/>
      <c r="BE12" s="149"/>
      <c r="BS12" s="13" t="s">
        <v>6</v>
      </c>
    </row>
    <row r="13" spans="1:74" s="1" customFormat="1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49"/>
      <c r="BS13" s="13" t="s">
        <v>6</v>
      </c>
    </row>
    <row r="14" spans="1:74" ht="12.75">
      <c r="B14" s="16"/>
      <c r="E14" s="154" t="s">
        <v>31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23" t="s">
        <v>28</v>
      </c>
      <c r="AN14" s="25" t="s">
        <v>31</v>
      </c>
      <c r="AR14" s="16"/>
      <c r="BE14" s="149"/>
      <c r="BS14" s="13" t="s">
        <v>6</v>
      </c>
    </row>
    <row r="15" spans="1:74" s="1" customFormat="1" ht="6.95" customHeight="1">
      <c r="B15" s="16"/>
      <c r="AR15" s="16"/>
      <c r="BE15" s="149"/>
      <c r="BS15" s="13" t="s">
        <v>3</v>
      </c>
    </row>
    <row r="16" spans="1:74" s="1" customFormat="1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49"/>
      <c r="BS16" s="13" t="s">
        <v>3</v>
      </c>
    </row>
    <row r="17" spans="1:71" s="1" customFormat="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49"/>
      <c r="BS17" s="13" t="s">
        <v>34</v>
      </c>
    </row>
    <row r="18" spans="1:71" s="1" customFormat="1" ht="6.95" customHeight="1">
      <c r="B18" s="16"/>
      <c r="AR18" s="16"/>
      <c r="BE18" s="149"/>
      <c r="BS18" s="13" t="s">
        <v>6</v>
      </c>
    </row>
    <row r="19" spans="1:71" s="1" customFormat="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49"/>
      <c r="BS19" s="13" t="s">
        <v>6</v>
      </c>
    </row>
    <row r="20" spans="1:71" s="1" customFormat="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49"/>
      <c r="BS20" s="13" t="s">
        <v>3</v>
      </c>
    </row>
    <row r="21" spans="1:71" s="1" customFormat="1" ht="6.95" customHeight="1">
      <c r="B21" s="16"/>
      <c r="AR21" s="16"/>
      <c r="BE21" s="149"/>
    </row>
    <row r="22" spans="1:71" s="1" customFormat="1" ht="12" customHeight="1">
      <c r="B22" s="16"/>
      <c r="D22" s="23" t="s">
        <v>37</v>
      </c>
      <c r="AR22" s="16"/>
      <c r="BE22" s="149"/>
    </row>
    <row r="23" spans="1:71" s="1" customFormat="1" ht="16.5" customHeight="1">
      <c r="B23" s="16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6"/>
      <c r="BE23" s="149"/>
    </row>
    <row r="24" spans="1:71" s="1" customFormat="1" ht="6.95" customHeight="1">
      <c r="B24" s="16"/>
      <c r="AR24" s="16"/>
      <c r="BE24" s="149"/>
    </row>
    <row r="25" spans="1:71" s="1" customFormat="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49"/>
    </row>
    <row r="26" spans="1:71" s="2" customFormat="1" ht="25.9" customHeight="1">
      <c r="A26" s="28"/>
      <c r="B26" s="29"/>
      <c r="C26" s="28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57">
        <f>ROUND(AG94,2)</f>
        <v>0</v>
      </c>
      <c r="AL26" s="158"/>
      <c r="AM26" s="158"/>
      <c r="AN26" s="158"/>
      <c r="AO26" s="158"/>
      <c r="AP26" s="28"/>
      <c r="AQ26" s="28"/>
      <c r="AR26" s="29"/>
      <c r="BE26" s="149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149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59" t="s">
        <v>39</v>
      </c>
      <c r="M28" s="159"/>
      <c r="N28" s="159"/>
      <c r="O28" s="159"/>
      <c r="P28" s="159"/>
      <c r="Q28" s="28"/>
      <c r="R28" s="28"/>
      <c r="S28" s="28"/>
      <c r="T28" s="28"/>
      <c r="U28" s="28"/>
      <c r="V28" s="28"/>
      <c r="W28" s="159" t="s">
        <v>40</v>
      </c>
      <c r="X28" s="159"/>
      <c r="Y28" s="159"/>
      <c r="Z28" s="159"/>
      <c r="AA28" s="159"/>
      <c r="AB28" s="159"/>
      <c r="AC28" s="159"/>
      <c r="AD28" s="159"/>
      <c r="AE28" s="159"/>
      <c r="AF28" s="28"/>
      <c r="AG28" s="28"/>
      <c r="AH28" s="28"/>
      <c r="AI28" s="28"/>
      <c r="AJ28" s="28"/>
      <c r="AK28" s="159" t="s">
        <v>41</v>
      </c>
      <c r="AL28" s="159"/>
      <c r="AM28" s="159"/>
      <c r="AN28" s="159"/>
      <c r="AO28" s="159"/>
      <c r="AP28" s="28"/>
      <c r="AQ28" s="28"/>
      <c r="AR28" s="29"/>
      <c r="BE28" s="149"/>
    </row>
    <row r="29" spans="1:71" s="3" customFormat="1" ht="14.45" customHeight="1">
      <c r="B29" s="33"/>
      <c r="D29" s="23" t="s">
        <v>42</v>
      </c>
      <c r="F29" s="23" t="s">
        <v>43</v>
      </c>
      <c r="L29" s="162">
        <v>0.21</v>
      </c>
      <c r="M29" s="161"/>
      <c r="N29" s="161"/>
      <c r="O29" s="161"/>
      <c r="P29" s="161"/>
      <c r="W29" s="160">
        <f>ROUND(AZ94, 2)</f>
        <v>0</v>
      </c>
      <c r="X29" s="161"/>
      <c r="Y29" s="161"/>
      <c r="Z29" s="161"/>
      <c r="AA29" s="161"/>
      <c r="AB29" s="161"/>
      <c r="AC29" s="161"/>
      <c r="AD29" s="161"/>
      <c r="AE29" s="161"/>
      <c r="AK29" s="160">
        <f>ROUND(AV94, 2)</f>
        <v>0</v>
      </c>
      <c r="AL29" s="161"/>
      <c r="AM29" s="161"/>
      <c r="AN29" s="161"/>
      <c r="AO29" s="161"/>
      <c r="AR29" s="33"/>
      <c r="BE29" s="150"/>
    </row>
    <row r="30" spans="1:71" s="3" customFormat="1" ht="14.45" customHeight="1">
      <c r="B30" s="33"/>
      <c r="F30" s="23" t="s">
        <v>44</v>
      </c>
      <c r="L30" s="162">
        <v>0.15</v>
      </c>
      <c r="M30" s="161"/>
      <c r="N30" s="161"/>
      <c r="O30" s="161"/>
      <c r="P30" s="161"/>
      <c r="W30" s="160">
        <f>ROUND(BA94,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0">
        <f>ROUND(AW94, 2)</f>
        <v>0</v>
      </c>
      <c r="AL30" s="161"/>
      <c r="AM30" s="161"/>
      <c r="AN30" s="161"/>
      <c r="AO30" s="161"/>
      <c r="AR30" s="33"/>
      <c r="BE30" s="150"/>
    </row>
    <row r="31" spans="1:71" s="3" customFormat="1" ht="14.45" hidden="1" customHeight="1">
      <c r="B31" s="33"/>
      <c r="F31" s="23" t="s">
        <v>45</v>
      </c>
      <c r="L31" s="162">
        <v>0.21</v>
      </c>
      <c r="M31" s="161"/>
      <c r="N31" s="161"/>
      <c r="O31" s="161"/>
      <c r="P31" s="161"/>
      <c r="W31" s="160">
        <f>ROUND(BB94,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0">
        <v>0</v>
      </c>
      <c r="AL31" s="161"/>
      <c r="AM31" s="161"/>
      <c r="AN31" s="161"/>
      <c r="AO31" s="161"/>
      <c r="AR31" s="33"/>
      <c r="BE31" s="150"/>
    </row>
    <row r="32" spans="1:71" s="3" customFormat="1" ht="14.45" hidden="1" customHeight="1">
      <c r="B32" s="33"/>
      <c r="F32" s="23" t="s">
        <v>46</v>
      </c>
      <c r="L32" s="162">
        <v>0.15</v>
      </c>
      <c r="M32" s="161"/>
      <c r="N32" s="161"/>
      <c r="O32" s="161"/>
      <c r="P32" s="161"/>
      <c r="W32" s="160">
        <f>ROUND(BC94,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0">
        <v>0</v>
      </c>
      <c r="AL32" s="161"/>
      <c r="AM32" s="161"/>
      <c r="AN32" s="161"/>
      <c r="AO32" s="161"/>
      <c r="AR32" s="33"/>
      <c r="BE32" s="150"/>
    </row>
    <row r="33" spans="1:57" s="3" customFormat="1" ht="14.45" hidden="1" customHeight="1">
      <c r="B33" s="33"/>
      <c r="F33" s="23" t="s">
        <v>47</v>
      </c>
      <c r="L33" s="162">
        <v>0</v>
      </c>
      <c r="M33" s="161"/>
      <c r="N33" s="161"/>
      <c r="O33" s="161"/>
      <c r="P33" s="161"/>
      <c r="W33" s="160">
        <f>ROUND(BD94,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0">
        <v>0</v>
      </c>
      <c r="AL33" s="161"/>
      <c r="AM33" s="161"/>
      <c r="AN33" s="161"/>
      <c r="AO33" s="161"/>
      <c r="AR33" s="33"/>
      <c r="BE33" s="150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149"/>
    </row>
    <row r="35" spans="1:57" s="2" customFormat="1" ht="25.9" customHeight="1">
      <c r="A35" s="28"/>
      <c r="B35" s="29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63" t="s">
        <v>50</v>
      </c>
      <c r="Y35" s="164"/>
      <c r="Z35" s="164"/>
      <c r="AA35" s="164"/>
      <c r="AB35" s="164"/>
      <c r="AC35" s="36"/>
      <c r="AD35" s="36"/>
      <c r="AE35" s="36"/>
      <c r="AF35" s="36"/>
      <c r="AG35" s="36"/>
      <c r="AH35" s="36"/>
      <c r="AI35" s="36"/>
      <c r="AJ35" s="36"/>
      <c r="AK35" s="165">
        <f>SUM(AK26:AK33)</f>
        <v>0</v>
      </c>
      <c r="AL35" s="164"/>
      <c r="AM35" s="164"/>
      <c r="AN35" s="164"/>
      <c r="AO35" s="166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6"/>
      <c r="AR38" s="16"/>
    </row>
    <row r="39" spans="1:57" s="1" customFormat="1" ht="14.45" customHeight="1">
      <c r="B39" s="16"/>
      <c r="AR39" s="16"/>
    </row>
    <row r="40" spans="1:57" s="1" customFormat="1" ht="14.45" customHeight="1">
      <c r="B40" s="16"/>
      <c r="AR40" s="16"/>
    </row>
    <row r="41" spans="1:57" s="1" customFormat="1" ht="14.45" customHeight="1">
      <c r="B41" s="16"/>
      <c r="AR41" s="16"/>
    </row>
    <row r="42" spans="1:57" s="1" customFormat="1" ht="14.45" customHeight="1">
      <c r="B42" s="16"/>
      <c r="AR42" s="16"/>
    </row>
    <row r="43" spans="1:57" s="1" customFormat="1" ht="14.45" customHeight="1">
      <c r="B43" s="16"/>
      <c r="AR43" s="16"/>
    </row>
    <row r="44" spans="1:57" s="1" customFormat="1" ht="14.45" customHeight="1">
      <c r="B44" s="16"/>
      <c r="AR44" s="16"/>
    </row>
    <row r="45" spans="1:57" s="1" customFormat="1" ht="14.45" customHeight="1">
      <c r="B45" s="16"/>
      <c r="AR45" s="16"/>
    </row>
    <row r="46" spans="1:57" s="1" customFormat="1" ht="14.45" customHeight="1">
      <c r="B46" s="16"/>
      <c r="AR46" s="16"/>
    </row>
    <row r="47" spans="1:57" s="1" customFormat="1" ht="14.45" customHeight="1">
      <c r="B47" s="16"/>
      <c r="AR47" s="16"/>
    </row>
    <row r="48" spans="1:57" s="1" customFormat="1" ht="14.45" customHeight="1">
      <c r="B48" s="16"/>
      <c r="AR48" s="16"/>
    </row>
    <row r="49" spans="1:57" s="2" customFormat="1" ht="14.45" customHeight="1">
      <c r="B49" s="38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8"/>
    </row>
    <row r="50" spans="1:57" ht="11.25">
      <c r="B50" s="16"/>
      <c r="AR50" s="16"/>
    </row>
    <row r="51" spans="1:57" ht="11.25">
      <c r="B51" s="16"/>
      <c r="AR51" s="16"/>
    </row>
    <row r="52" spans="1:57" ht="11.25">
      <c r="B52" s="16"/>
      <c r="AR52" s="16"/>
    </row>
    <row r="53" spans="1:57" ht="11.25">
      <c r="B53" s="16"/>
      <c r="AR53" s="16"/>
    </row>
    <row r="54" spans="1:57" ht="11.25">
      <c r="B54" s="16"/>
      <c r="AR54" s="16"/>
    </row>
    <row r="55" spans="1:57" ht="11.25">
      <c r="B55" s="16"/>
      <c r="AR55" s="16"/>
    </row>
    <row r="56" spans="1:57" ht="11.25">
      <c r="B56" s="16"/>
      <c r="AR56" s="16"/>
    </row>
    <row r="57" spans="1:57" ht="11.25">
      <c r="B57" s="16"/>
      <c r="AR57" s="16"/>
    </row>
    <row r="58" spans="1:57" ht="11.25">
      <c r="B58" s="16"/>
      <c r="AR58" s="16"/>
    </row>
    <row r="59" spans="1:57" ht="11.25">
      <c r="B59" s="16"/>
      <c r="AR59" s="16"/>
    </row>
    <row r="60" spans="1:57" s="2" customFormat="1" ht="12.75">
      <c r="A60" s="28"/>
      <c r="B60" s="29"/>
      <c r="C60" s="28"/>
      <c r="D60" s="41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53</v>
      </c>
      <c r="AI60" s="31"/>
      <c r="AJ60" s="31"/>
      <c r="AK60" s="31"/>
      <c r="AL60" s="31"/>
      <c r="AM60" s="41" t="s">
        <v>54</v>
      </c>
      <c r="AN60" s="31"/>
      <c r="AO60" s="31"/>
      <c r="AP60" s="28"/>
      <c r="AQ60" s="28"/>
      <c r="AR60" s="29"/>
      <c r="BE60" s="28"/>
    </row>
    <row r="61" spans="1:57" ht="11.25">
      <c r="B61" s="16"/>
      <c r="AR61" s="16"/>
    </row>
    <row r="62" spans="1:57" ht="11.25">
      <c r="B62" s="16"/>
      <c r="AR62" s="16"/>
    </row>
    <row r="63" spans="1:57" ht="11.25">
      <c r="B63" s="16"/>
      <c r="AR63" s="16"/>
    </row>
    <row r="64" spans="1:57" s="2" customFormat="1" ht="12.75">
      <c r="A64" s="28"/>
      <c r="B64" s="29"/>
      <c r="C64" s="28"/>
      <c r="D64" s="39" t="s">
        <v>55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56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ht="11.25">
      <c r="B65" s="16"/>
      <c r="AR65" s="16"/>
    </row>
    <row r="66" spans="1:57" ht="11.25">
      <c r="B66" s="16"/>
      <c r="AR66" s="16"/>
    </row>
    <row r="67" spans="1:57" ht="11.25">
      <c r="B67" s="16"/>
      <c r="AR67" s="16"/>
    </row>
    <row r="68" spans="1:57" ht="11.25">
      <c r="B68" s="16"/>
      <c r="AR68" s="16"/>
    </row>
    <row r="69" spans="1:57" ht="11.25">
      <c r="B69" s="16"/>
      <c r="AR69" s="16"/>
    </row>
    <row r="70" spans="1:57" ht="11.25">
      <c r="B70" s="16"/>
      <c r="AR70" s="16"/>
    </row>
    <row r="71" spans="1:57" ht="11.25">
      <c r="B71" s="16"/>
      <c r="AR71" s="16"/>
    </row>
    <row r="72" spans="1:57" ht="11.25">
      <c r="B72" s="16"/>
      <c r="AR72" s="16"/>
    </row>
    <row r="73" spans="1:57" ht="11.25">
      <c r="B73" s="16"/>
      <c r="AR73" s="16"/>
    </row>
    <row r="74" spans="1:57" ht="11.25">
      <c r="B74" s="16"/>
      <c r="AR74" s="16"/>
    </row>
    <row r="75" spans="1:57" s="2" customFormat="1" ht="12.75">
      <c r="A75" s="28"/>
      <c r="B75" s="29"/>
      <c r="C75" s="28"/>
      <c r="D75" s="41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53</v>
      </c>
      <c r="AI75" s="31"/>
      <c r="AJ75" s="31"/>
      <c r="AK75" s="31"/>
      <c r="AL75" s="31"/>
      <c r="AM75" s="41" t="s">
        <v>54</v>
      </c>
      <c r="AN75" s="31"/>
      <c r="AO75" s="31"/>
      <c r="AP75" s="28"/>
      <c r="AQ75" s="28"/>
      <c r="AR75" s="29"/>
      <c r="BE75" s="28"/>
    </row>
    <row r="76" spans="1:57" s="2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17" t="s">
        <v>57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3" t="s">
        <v>13</v>
      </c>
      <c r="L84" s="4" t="str">
        <f>K5</f>
        <v>450_2020</v>
      </c>
      <c r="AR84" s="47"/>
    </row>
    <row r="85" spans="1:91" s="5" customFormat="1" ht="36.950000000000003" customHeight="1">
      <c r="B85" s="48"/>
      <c r="C85" s="49" t="s">
        <v>16</v>
      </c>
      <c r="L85" s="167" t="str">
        <f>K6</f>
        <v>Oprava zabezpečovacího zařízení u SSZT Praha východ_ zadávací dokumentace 2021_pok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3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SSZT Praha východ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22</v>
      </c>
      <c r="AJ87" s="28"/>
      <c r="AK87" s="28"/>
      <c r="AL87" s="28"/>
      <c r="AM87" s="169" t="str">
        <f>IF(AN8= "","",AN8)</f>
        <v>13. 8. 2020</v>
      </c>
      <c r="AN87" s="169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3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SŽ, s.o.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32</v>
      </c>
      <c r="AJ89" s="28"/>
      <c r="AK89" s="28"/>
      <c r="AL89" s="28"/>
      <c r="AM89" s="170" t="str">
        <f>IF(E17="","",E17)</f>
        <v xml:space="preserve"> </v>
      </c>
      <c r="AN89" s="171"/>
      <c r="AO89" s="171"/>
      <c r="AP89" s="171"/>
      <c r="AQ89" s="28"/>
      <c r="AR89" s="29"/>
      <c r="AS89" s="172" t="s">
        <v>58</v>
      </c>
      <c r="AT89" s="173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3" t="s">
        <v>30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35</v>
      </c>
      <c r="AJ90" s="28"/>
      <c r="AK90" s="28"/>
      <c r="AL90" s="28"/>
      <c r="AM90" s="170" t="str">
        <f>IF(E20="","",E20)</f>
        <v>Ing. Šustr Ondřej</v>
      </c>
      <c r="AN90" s="171"/>
      <c r="AO90" s="171"/>
      <c r="AP90" s="171"/>
      <c r="AQ90" s="28"/>
      <c r="AR90" s="29"/>
      <c r="AS90" s="174"/>
      <c r="AT90" s="175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74"/>
      <c r="AT91" s="175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76" t="s">
        <v>59</v>
      </c>
      <c r="D92" s="177"/>
      <c r="E92" s="177"/>
      <c r="F92" s="177"/>
      <c r="G92" s="177"/>
      <c r="H92" s="56"/>
      <c r="I92" s="178" t="s">
        <v>60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9" t="s">
        <v>61</v>
      </c>
      <c r="AH92" s="177"/>
      <c r="AI92" s="177"/>
      <c r="AJ92" s="177"/>
      <c r="AK92" s="177"/>
      <c r="AL92" s="177"/>
      <c r="AM92" s="177"/>
      <c r="AN92" s="178" t="s">
        <v>62</v>
      </c>
      <c r="AO92" s="177"/>
      <c r="AP92" s="180"/>
      <c r="AQ92" s="57" t="s">
        <v>63</v>
      </c>
      <c r="AR92" s="29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76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84">
        <f>ROUND(SUM(AG95:AG97),2)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8" t="s">
        <v>1</v>
      </c>
      <c r="AR94" s="64"/>
      <c r="AS94" s="69">
        <f>ROUND(SUM(AS95:AS97),2)</f>
        <v>0</v>
      </c>
      <c r="AT94" s="70">
        <f>ROUND(SUM(AV94:AW94),2)</f>
        <v>0</v>
      </c>
      <c r="AU94" s="71">
        <f>ROUND(SUM(AU95:AU97),5)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ROUND(SUM(AZ95:AZ97),2)</f>
        <v>0</v>
      </c>
      <c r="BA94" s="70">
        <f>ROUND(SUM(BA95:BA97),2)</f>
        <v>0</v>
      </c>
      <c r="BB94" s="70">
        <f>ROUND(SUM(BB95:BB97),2)</f>
        <v>0</v>
      </c>
      <c r="BC94" s="70">
        <f>ROUND(SUM(BC95:BC97),2)</f>
        <v>0</v>
      </c>
      <c r="BD94" s="72">
        <f>ROUND(SUM(BD95:BD97),2)</f>
        <v>0</v>
      </c>
      <c r="BS94" s="73" t="s">
        <v>77</v>
      </c>
      <c r="BT94" s="73" t="s">
        <v>78</v>
      </c>
      <c r="BU94" s="74" t="s">
        <v>79</v>
      </c>
      <c r="BV94" s="73" t="s">
        <v>80</v>
      </c>
      <c r="BW94" s="73" t="s">
        <v>4</v>
      </c>
      <c r="BX94" s="73" t="s">
        <v>81</v>
      </c>
      <c r="CL94" s="73" t="s">
        <v>1</v>
      </c>
    </row>
    <row r="95" spans="1:91" s="7" customFormat="1" ht="24.75" customHeight="1">
      <c r="A95" s="75" t="s">
        <v>82</v>
      </c>
      <c r="B95" s="76"/>
      <c r="C95" s="77"/>
      <c r="D95" s="183" t="s">
        <v>83</v>
      </c>
      <c r="E95" s="183"/>
      <c r="F95" s="183"/>
      <c r="G95" s="183"/>
      <c r="H95" s="183"/>
      <c r="I95" s="78"/>
      <c r="J95" s="183" t="s">
        <v>84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'450_2021a - Oprava zabezp...'!J30</f>
        <v>0</v>
      </c>
      <c r="AH95" s="182"/>
      <c r="AI95" s="182"/>
      <c r="AJ95" s="182"/>
      <c r="AK95" s="182"/>
      <c r="AL95" s="182"/>
      <c r="AM95" s="182"/>
      <c r="AN95" s="181">
        <f>SUM(AG95,AT95)</f>
        <v>0</v>
      </c>
      <c r="AO95" s="182"/>
      <c r="AP95" s="182"/>
      <c r="AQ95" s="79" t="s">
        <v>85</v>
      </c>
      <c r="AR95" s="76"/>
      <c r="AS95" s="80">
        <v>0</v>
      </c>
      <c r="AT95" s="81">
        <f>ROUND(SUM(AV95:AW95),2)</f>
        <v>0</v>
      </c>
      <c r="AU95" s="82">
        <f>'450_2021a - Oprava zabezp...'!P117</f>
        <v>0</v>
      </c>
      <c r="AV95" s="81">
        <f>'450_2021a - Oprava zabezp...'!J33</f>
        <v>0</v>
      </c>
      <c r="AW95" s="81">
        <f>'450_2021a - Oprava zabezp...'!J34</f>
        <v>0</v>
      </c>
      <c r="AX95" s="81">
        <f>'450_2021a - Oprava zabezp...'!J35</f>
        <v>0</v>
      </c>
      <c r="AY95" s="81">
        <f>'450_2021a - Oprava zabezp...'!J36</f>
        <v>0</v>
      </c>
      <c r="AZ95" s="81">
        <f>'450_2021a - Oprava zabezp...'!F33</f>
        <v>0</v>
      </c>
      <c r="BA95" s="81">
        <f>'450_2021a - Oprava zabezp...'!F34</f>
        <v>0</v>
      </c>
      <c r="BB95" s="81">
        <f>'450_2021a - Oprava zabezp...'!F35</f>
        <v>0</v>
      </c>
      <c r="BC95" s="81">
        <f>'450_2021a - Oprava zabezp...'!F36</f>
        <v>0</v>
      </c>
      <c r="BD95" s="83">
        <f>'450_2021a - Oprava zabezp...'!F37</f>
        <v>0</v>
      </c>
      <c r="BT95" s="84" t="s">
        <v>86</v>
      </c>
      <c r="BV95" s="84" t="s">
        <v>80</v>
      </c>
      <c r="BW95" s="84" t="s">
        <v>87</v>
      </c>
      <c r="BX95" s="84" t="s">
        <v>4</v>
      </c>
      <c r="CL95" s="84" t="s">
        <v>1</v>
      </c>
      <c r="CM95" s="84" t="s">
        <v>88</v>
      </c>
    </row>
    <row r="96" spans="1:91" s="7" customFormat="1" ht="24.75" customHeight="1">
      <c r="A96" s="75" t="s">
        <v>82</v>
      </c>
      <c r="B96" s="76"/>
      <c r="C96" s="77"/>
      <c r="D96" s="183" t="s">
        <v>89</v>
      </c>
      <c r="E96" s="183"/>
      <c r="F96" s="183"/>
      <c r="G96" s="183"/>
      <c r="H96" s="183"/>
      <c r="I96" s="78"/>
      <c r="J96" s="183" t="s">
        <v>90</v>
      </c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1">
        <f>'450_2021b - Oprava zabezp...'!J30</f>
        <v>0</v>
      </c>
      <c r="AH96" s="182"/>
      <c r="AI96" s="182"/>
      <c r="AJ96" s="182"/>
      <c r="AK96" s="182"/>
      <c r="AL96" s="182"/>
      <c r="AM96" s="182"/>
      <c r="AN96" s="181">
        <f>SUM(AG96,AT96)</f>
        <v>0</v>
      </c>
      <c r="AO96" s="182"/>
      <c r="AP96" s="182"/>
      <c r="AQ96" s="79" t="s">
        <v>85</v>
      </c>
      <c r="AR96" s="76"/>
      <c r="AS96" s="80">
        <v>0</v>
      </c>
      <c r="AT96" s="81">
        <f>ROUND(SUM(AV96:AW96),2)</f>
        <v>0</v>
      </c>
      <c r="AU96" s="82">
        <f>'450_2021b - Oprava zabezp...'!P117</f>
        <v>0</v>
      </c>
      <c r="AV96" s="81">
        <f>'450_2021b - Oprava zabezp...'!J33</f>
        <v>0</v>
      </c>
      <c r="AW96" s="81">
        <f>'450_2021b - Oprava zabezp...'!J34</f>
        <v>0</v>
      </c>
      <c r="AX96" s="81">
        <f>'450_2021b - Oprava zabezp...'!J35</f>
        <v>0</v>
      </c>
      <c r="AY96" s="81">
        <f>'450_2021b - Oprava zabezp...'!J36</f>
        <v>0</v>
      </c>
      <c r="AZ96" s="81">
        <f>'450_2021b - Oprava zabezp...'!F33</f>
        <v>0</v>
      </c>
      <c r="BA96" s="81">
        <f>'450_2021b - Oprava zabezp...'!F34</f>
        <v>0</v>
      </c>
      <c r="BB96" s="81">
        <f>'450_2021b - Oprava zabezp...'!F35</f>
        <v>0</v>
      </c>
      <c r="BC96" s="81">
        <f>'450_2021b - Oprava zabezp...'!F36</f>
        <v>0</v>
      </c>
      <c r="BD96" s="83">
        <f>'450_2021b - Oprava zabezp...'!F37</f>
        <v>0</v>
      </c>
      <c r="BT96" s="84" t="s">
        <v>86</v>
      </c>
      <c r="BV96" s="84" t="s">
        <v>80</v>
      </c>
      <c r="BW96" s="84" t="s">
        <v>91</v>
      </c>
      <c r="BX96" s="84" t="s">
        <v>4</v>
      </c>
      <c r="CL96" s="84" t="s">
        <v>1</v>
      </c>
      <c r="CM96" s="84" t="s">
        <v>88</v>
      </c>
    </row>
    <row r="97" spans="1:91" s="7" customFormat="1" ht="24.75" customHeight="1">
      <c r="A97" s="75" t="s">
        <v>82</v>
      </c>
      <c r="B97" s="76"/>
      <c r="C97" s="77"/>
      <c r="D97" s="183" t="s">
        <v>92</v>
      </c>
      <c r="E97" s="183"/>
      <c r="F97" s="183"/>
      <c r="G97" s="183"/>
      <c r="H97" s="183"/>
      <c r="I97" s="78"/>
      <c r="J97" s="183" t="s">
        <v>93</v>
      </c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1">
        <f>'450_2021c - Oprava zabezp...'!J30</f>
        <v>0</v>
      </c>
      <c r="AH97" s="182"/>
      <c r="AI97" s="182"/>
      <c r="AJ97" s="182"/>
      <c r="AK97" s="182"/>
      <c r="AL97" s="182"/>
      <c r="AM97" s="182"/>
      <c r="AN97" s="181">
        <f>SUM(AG97,AT97)</f>
        <v>0</v>
      </c>
      <c r="AO97" s="182"/>
      <c r="AP97" s="182"/>
      <c r="AQ97" s="79" t="s">
        <v>85</v>
      </c>
      <c r="AR97" s="76"/>
      <c r="AS97" s="85">
        <v>0</v>
      </c>
      <c r="AT97" s="86">
        <f>ROUND(SUM(AV97:AW97),2)</f>
        <v>0</v>
      </c>
      <c r="AU97" s="87">
        <f>'450_2021c - Oprava zabezp...'!P117</f>
        <v>0</v>
      </c>
      <c r="AV97" s="86">
        <f>'450_2021c - Oprava zabezp...'!J33</f>
        <v>0</v>
      </c>
      <c r="AW97" s="86">
        <f>'450_2021c - Oprava zabezp...'!J34</f>
        <v>0</v>
      </c>
      <c r="AX97" s="86">
        <f>'450_2021c - Oprava zabezp...'!J35</f>
        <v>0</v>
      </c>
      <c r="AY97" s="86">
        <f>'450_2021c - Oprava zabezp...'!J36</f>
        <v>0</v>
      </c>
      <c r="AZ97" s="86">
        <f>'450_2021c - Oprava zabezp...'!F33</f>
        <v>0</v>
      </c>
      <c r="BA97" s="86">
        <f>'450_2021c - Oprava zabezp...'!F34</f>
        <v>0</v>
      </c>
      <c r="BB97" s="86">
        <f>'450_2021c - Oprava zabezp...'!F35</f>
        <v>0</v>
      </c>
      <c r="BC97" s="86">
        <f>'450_2021c - Oprava zabezp...'!F36</f>
        <v>0</v>
      </c>
      <c r="BD97" s="88">
        <f>'450_2021c - Oprava zabezp...'!F37</f>
        <v>0</v>
      </c>
      <c r="BT97" s="84" t="s">
        <v>86</v>
      </c>
      <c r="BV97" s="84" t="s">
        <v>80</v>
      </c>
      <c r="BW97" s="84" t="s">
        <v>94</v>
      </c>
      <c r="BX97" s="84" t="s">
        <v>4</v>
      </c>
      <c r="CL97" s="84" t="s">
        <v>1</v>
      </c>
      <c r="CM97" s="84" t="s">
        <v>88</v>
      </c>
    </row>
    <row r="98" spans="1:91" s="2" customFormat="1" ht="30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  <row r="99" spans="1:9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29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50_2021a - Oprava zabezp...'!C2" display="/"/>
    <hyperlink ref="A96" location="'450_2021b - Oprava zabezp...'!C2" display="/"/>
    <hyperlink ref="A97" location="'450_2021c - Oprava zabez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6" t="s">
        <v>5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3" t="s">
        <v>87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88</v>
      </c>
    </row>
    <row r="4" spans="1:46" s="1" customFormat="1" ht="24.95" customHeight="1">
      <c r="B4" s="16"/>
      <c r="D4" s="17" t="s">
        <v>95</v>
      </c>
      <c r="L4" s="16"/>
      <c r="M4" s="89" t="s">
        <v>10</v>
      </c>
      <c r="AT4" s="13" t="s">
        <v>3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23" t="s">
        <v>16</v>
      </c>
      <c r="L6" s="16"/>
    </row>
    <row r="7" spans="1:46" s="1" customFormat="1" ht="23.25" customHeight="1">
      <c r="B7" s="16"/>
      <c r="E7" s="187" t="str">
        <f>'Rekapitulace stavby'!K6</f>
        <v>Oprava zabezpečovacího zařízení u SSZT Praha východ_ zadávací dokumentace 2021_pok</v>
      </c>
      <c r="F7" s="188"/>
      <c r="G7" s="188"/>
      <c r="H7" s="188"/>
      <c r="L7" s="16"/>
    </row>
    <row r="8" spans="1:46" s="2" customFormat="1" ht="12" customHeight="1">
      <c r="A8" s="28"/>
      <c r="B8" s="29"/>
      <c r="C8" s="28"/>
      <c r="D8" s="23" t="s">
        <v>96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7" t="s">
        <v>97</v>
      </c>
      <c r="F9" s="189"/>
      <c r="G9" s="189"/>
      <c r="H9" s="18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stavby'!AN8</f>
        <v>13. 8. 2020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26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27</v>
      </c>
      <c r="F15" s="28"/>
      <c r="G15" s="28"/>
      <c r="H15" s="28"/>
      <c r="I15" s="23" t="s">
        <v>28</v>
      </c>
      <c r="J15" s="21" t="s">
        <v>29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30</v>
      </c>
      <c r="E17" s="28"/>
      <c r="F17" s="28"/>
      <c r="G17" s="28"/>
      <c r="H17" s="28"/>
      <c r="I17" s="23" t="s">
        <v>25</v>
      </c>
      <c r="J17" s="24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0" t="str">
        <f>'Rekapitulace stavby'!E14</f>
        <v>Vyplň údaj</v>
      </c>
      <c r="F18" s="151"/>
      <c r="G18" s="151"/>
      <c r="H18" s="151"/>
      <c r="I18" s="23" t="s">
        <v>28</v>
      </c>
      <c r="J18" s="24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32</v>
      </c>
      <c r="E20" s="28"/>
      <c r="F20" s="28"/>
      <c r="G20" s="28"/>
      <c r="H20" s="28"/>
      <c r="I20" s="23" t="s">
        <v>25</v>
      </c>
      <c r="J20" s="21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IF('Rekapitulace stavby'!E17="","",'Rekapitulace stavby'!E17)</f>
        <v xml:space="preserve"> </v>
      </c>
      <c r="F21" s="28"/>
      <c r="G21" s="28"/>
      <c r="H21" s="28"/>
      <c r="I21" s="23" t="s">
        <v>28</v>
      </c>
      <c r="J21" s="21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35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98</v>
      </c>
      <c r="F24" s="28"/>
      <c r="G24" s="28"/>
      <c r="H24" s="28"/>
      <c r="I24" s="23" t="s">
        <v>28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37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91"/>
      <c r="C27" s="90"/>
      <c r="D27" s="90"/>
      <c r="E27" s="156" t="s">
        <v>1</v>
      </c>
      <c r="F27" s="156"/>
      <c r="G27" s="156"/>
      <c r="H27" s="15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3" t="s">
        <v>38</v>
      </c>
      <c r="E30" s="28"/>
      <c r="F30" s="28"/>
      <c r="G30" s="28"/>
      <c r="H30" s="28"/>
      <c r="I30" s="28"/>
      <c r="J30" s="67">
        <f>ROUND(J117,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40</v>
      </c>
      <c r="G32" s="28"/>
      <c r="H32" s="28"/>
      <c r="I32" s="32" t="s">
        <v>39</v>
      </c>
      <c r="J32" s="32" t="s">
        <v>41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4" t="s">
        <v>42</v>
      </c>
      <c r="E33" s="23" t="s">
        <v>43</v>
      </c>
      <c r="F33" s="95">
        <f>ROUND((SUM(BE117:BE119)),  2)</f>
        <v>0</v>
      </c>
      <c r="G33" s="28"/>
      <c r="H33" s="28"/>
      <c r="I33" s="96">
        <v>0.21</v>
      </c>
      <c r="J33" s="95">
        <f>ROUND(((SUM(BE117:BE119))*I33),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3" t="s">
        <v>44</v>
      </c>
      <c r="F34" s="95">
        <f>ROUND((SUM(BF117:BF119)),  2)</f>
        <v>0</v>
      </c>
      <c r="G34" s="28"/>
      <c r="H34" s="28"/>
      <c r="I34" s="96">
        <v>0.15</v>
      </c>
      <c r="J34" s="95">
        <f>ROUND(((SUM(BF117:BF119))*I34),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3" t="s">
        <v>45</v>
      </c>
      <c r="F35" s="95">
        <f>ROUND((SUM(BG117:BG119)),  2)</f>
        <v>0</v>
      </c>
      <c r="G35" s="28"/>
      <c r="H35" s="28"/>
      <c r="I35" s="96">
        <v>0.21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3" t="s">
        <v>46</v>
      </c>
      <c r="F36" s="95">
        <f>ROUND((SUM(BH117:BH119)),  2)</f>
        <v>0</v>
      </c>
      <c r="G36" s="28"/>
      <c r="H36" s="28"/>
      <c r="I36" s="96">
        <v>0.15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47</v>
      </c>
      <c r="F37" s="95">
        <f>ROUND((SUM(BI117:BI119)),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7"/>
      <c r="D39" s="98" t="s">
        <v>48</v>
      </c>
      <c r="E39" s="56"/>
      <c r="F39" s="56"/>
      <c r="G39" s="99" t="s">
        <v>49</v>
      </c>
      <c r="H39" s="100" t="s">
        <v>50</v>
      </c>
      <c r="I39" s="56"/>
      <c r="J39" s="101">
        <f>SUM(J30:J37)</f>
        <v>0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38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8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28"/>
      <c r="B61" s="29"/>
      <c r="C61" s="28"/>
      <c r="D61" s="41" t="s">
        <v>53</v>
      </c>
      <c r="E61" s="31"/>
      <c r="F61" s="103" t="s">
        <v>54</v>
      </c>
      <c r="G61" s="41" t="s">
        <v>53</v>
      </c>
      <c r="H61" s="31"/>
      <c r="I61" s="31"/>
      <c r="J61" s="104" t="s">
        <v>54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28"/>
      <c r="B65" s="29"/>
      <c r="C65" s="28"/>
      <c r="D65" s="39" t="s">
        <v>55</v>
      </c>
      <c r="E65" s="42"/>
      <c r="F65" s="42"/>
      <c r="G65" s="39" t="s">
        <v>56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28"/>
      <c r="B76" s="29"/>
      <c r="C76" s="28"/>
      <c r="D76" s="41" t="s">
        <v>53</v>
      </c>
      <c r="E76" s="31"/>
      <c r="F76" s="103" t="s">
        <v>54</v>
      </c>
      <c r="G76" s="41" t="s">
        <v>53</v>
      </c>
      <c r="H76" s="31"/>
      <c r="I76" s="31"/>
      <c r="J76" s="104" t="s">
        <v>54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99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187" t="str">
        <f>E7</f>
        <v>Oprava zabezpečovacího zařízení u SSZT Praha východ_ zadávací dokumentace 2021_pok</v>
      </c>
      <c r="F85" s="188"/>
      <c r="G85" s="188"/>
      <c r="H85" s="188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7" t="str">
        <f>E9</f>
        <v>450_2021a - Oprava zabezpečovacího zařízení v žst. Nymburk město</v>
      </c>
      <c r="F87" s="189"/>
      <c r="G87" s="189"/>
      <c r="H87" s="18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>SSZT Praha východ</v>
      </c>
      <c r="G89" s="28"/>
      <c r="H89" s="28"/>
      <c r="I89" s="23" t="s">
        <v>22</v>
      </c>
      <c r="J89" s="51" t="str">
        <f>IF(J12="","",J12)</f>
        <v>13. 8. 2020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>SŽ, s.o.</v>
      </c>
      <c r="G91" s="28"/>
      <c r="H91" s="28"/>
      <c r="I91" s="23" t="s">
        <v>32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30</v>
      </c>
      <c r="D92" s="28"/>
      <c r="E92" s="28"/>
      <c r="F92" s="21" t="str">
        <f>IF(E18="","",E18)</f>
        <v>Vyplň údaj</v>
      </c>
      <c r="G92" s="28"/>
      <c r="H92" s="28"/>
      <c r="I92" s="23" t="s">
        <v>35</v>
      </c>
      <c r="J92" s="26" t="str">
        <f>E24</f>
        <v>Šustr Ondřej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5" t="s">
        <v>100</v>
      </c>
      <c r="D94" s="97"/>
      <c r="E94" s="97"/>
      <c r="F94" s="97"/>
      <c r="G94" s="97"/>
      <c r="H94" s="97"/>
      <c r="I94" s="97"/>
      <c r="J94" s="106" t="s">
        <v>101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7" t="s">
        <v>102</v>
      </c>
      <c r="D96" s="28"/>
      <c r="E96" s="28"/>
      <c r="F96" s="28"/>
      <c r="G96" s="28"/>
      <c r="H96" s="28"/>
      <c r="I96" s="28"/>
      <c r="J96" s="67">
        <f>J117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103</v>
      </c>
    </row>
    <row r="97" spans="1:31" s="9" customFormat="1" ht="24.95" customHeight="1">
      <c r="B97" s="108"/>
      <c r="D97" s="109" t="s">
        <v>104</v>
      </c>
      <c r="E97" s="110"/>
      <c r="F97" s="110"/>
      <c r="G97" s="110"/>
      <c r="H97" s="110"/>
      <c r="I97" s="110"/>
      <c r="J97" s="111">
        <f>J118</f>
        <v>0</v>
      </c>
      <c r="L97" s="108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105</v>
      </c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3.25" customHeight="1">
      <c r="A107" s="28"/>
      <c r="B107" s="29"/>
      <c r="C107" s="28"/>
      <c r="D107" s="28"/>
      <c r="E107" s="187" t="str">
        <f>E7</f>
        <v>Oprava zabezpečovacího zařízení u SSZT Praha východ_ zadávací dokumentace 2021_pok</v>
      </c>
      <c r="F107" s="188"/>
      <c r="G107" s="188"/>
      <c r="H107" s="18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96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7" t="str">
        <f>E9</f>
        <v>450_2021a - Oprava zabezpečovacího zařízení v žst. Nymburk město</v>
      </c>
      <c r="F109" s="189"/>
      <c r="G109" s="189"/>
      <c r="H109" s="189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>SSZT Praha východ</v>
      </c>
      <c r="G111" s="28"/>
      <c r="H111" s="28"/>
      <c r="I111" s="23" t="s">
        <v>22</v>
      </c>
      <c r="J111" s="51" t="str">
        <f>IF(J12="","",J12)</f>
        <v>13. 8. 2020</v>
      </c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>SŽ, s.o.</v>
      </c>
      <c r="G113" s="28"/>
      <c r="H113" s="28"/>
      <c r="I113" s="23" t="s">
        <v>32</v>
      </c>
      <c r="J113" s="26" t="str">
        <f>E21</f>
        <v xml:space="preserve"> 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30</v>
      </c>
      <c r="D114" s="28"/>
      <c r="E114" s="28"/>
      <c r="F114" s="21" t="str">
        <f>IF(E18="","",E18)</f>
        <v>Vyplň údaj</v>
      </c>
      <c r="G114" s="28"/>
      <c r="H114" s="28"/>
      <c r="I114" s="23" t="s">
        <v>35</v>
      </c>
      <c r="J114" s="26" t="str">
        <f>E24</f>
        <v>Šustr Ondřej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2"/>
      <c r="B116" s="113"/>
      <c r="C116" s="114" t="s">
        <v>106</v>
      </c>
      <c r="D116" s="115" t="s">
        <v>63</v>
      </c>
      <c r="E116" s="115" t="s">
        <v>59</v>
      </c>
      <c r="F116" s="115" t="s">
        <v>60</v>
      </c>
      <c r="G116" s="115" t="s">
        <v>107</v>
      </c>
      <c r="H116" s="115" t="s">
        <v>108</v>
      </c>
      <c r="I116" s="115" t="s">
        <v>109</v>
      </c>
      <c r="J116" s="115" t="s">
        <v>101</v>
      </c>
      <c r="K116" s="116" t="s">
        <v>110</v>
      </c>
      <c r="L116" s="117"/>
      <c r="M116" s="58" t="s">
        <v>1</v>
      </c>
      <c r="N116" s="59" t="s">
        <v>42</v>
      </c>
      <c r="O116" s="59" t="s">
        <v>111</v>
      </c>
      <c r="P116" s="59" t="s">
        <v>112</v>
      </c>
      <c r="Q116" s="59" t="s">
        <v>113</v>
      </c>
      <c r="R116" s="59" t="s">
        <v>114</v>
      </c>
      <c r="S116" s="59" t="s">
        <v>115</v>
      </c>
      <c r="T116" s="60" t="s">
        <v>116</v>
      </c>
      <c r="U116" s="112"/>
      <c r="V116" s="112"/>
      <c r="W116" s="112"/>
      <c r="X116" s="112"/>
      <c r="Y116" s="112"/>
      <c r="Z116" s="112"/>
      <c r="AA116" s="112"/>
      <c r="AB116" s="112"/>
      <c r="AC116" s="112"/>
      <c r="AD116" s="112"/>
      <c r="AE116" s="112"/>
    </row>
    <row r="117" spans="1:65" s="2" customFormat="1" ht="22.9" customHeight="1">
      <c r="A117" s="28"/>
      <c r="B117" s="29"/>
      <c r="C117" s="65" t="s">
        <v>117</v>
      </c>
      <c r="D117" s="28"/>
      <c r="E117" s="28"/>
      <c r="F117" s="28"/>
      <c r="G117" s="28"/>
      <c r="H117" s="28"/>
      <c r="I117" s="28"/>
      <c r="J117" s="118">
        <f>BK117</f>
        <v>0</v>
      </c>
      <c r="K117" s="28"/>
      <c r="L117" s="29"/>
      <c r="M117" s="61"/>
      <c r="N117" s="52"/>
      <c r="O117" s="62"/>
      <c r="P117" s="119">
        <f>P118</f>
        <v>0</v>
      </c>
      <c r="Q117" s="62"/>
      <c r="R117" s="119">
        <f>R118</f>
        <v>0</v>
      </c>
      <c r="S117" s="62"/>
      <c r="T117" s="120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3" t="s">
        <v>77</v>
      </c>
      <c r="AU117" s="13" t="s">
        <v>103</v>
      </c>
      <c r="BK117" s="121">
        <f>BK118</f>
        <v>0</v>
      </c>
    </row>
    <row r="118" spans="1:65" s="11" customFormat="1" ht="25.9" customHeight="1">
      <c r="B118" s="122"/>
      <c r="D118" s="123" t="s">
        <v>77</v>
      </c>
      <c r="E118" s="124" t="s">
        <v>118</v>
      </c>
      <c r="F118" s="124" t="s">
        <v>119</v>
      </c>
      <c r="I118" s="125"/>
      <c r="J118" s="126">
        <f>BK118</f>
        <v>0</v>
      </c>
      <c r="L118" s="122"/>
      <c r="M118" s="127"/>
      <c r="N118" s="128"/>
      <c r="O118" s="128"/>
      <c r="P118" s="129">
        <f>P119</f>
        <v>0</v>
      </c>
      <c r="Q118" s="128"/>
      <c r="R118" s="129">
        <f>R119</f>
        <v>0</v>
      </c>
      <c r="S118" s="128"/>
      <c r="T118" s="130">
        <f>T119</f>
        <v>0</v>
      </c>
      <c r="AR118" s="123" t="s">
        <v>120</v>
      </c>
      <c r="AT118" s="131" t="s">
        <v>77</v>
      </c>
      <c r="AU118" s="131" t="s">
        <v>78</v>
      </c>
      <c r="AY118" s="123" t="s">
        <v>121</v>
      </c>
      <c r="BK118" s="132">
        <f>BK119</f>
        <v>0</v>
      </c>
    </row>
    <row r="119" spans="1:65" s="2" customFormat="1" ht="76.349999999999994" customHeight="1">
      <c r="A119" s="28"/>
      <c r="B119" s="133"/>
      <c r="C119" s="134" t="s">
        <v>120</v>
      </c>
      <c r="D119" s="134" t="s">
        <v>122</v>
      </c>
      <c r="E119" s="135" t="s">
        <v>123</v>
      </c>
      <c r="F119" s="136" t="s">
        <v>124</v>
      </c>
      <c r="G119" s="137" t="s">
        <v>125</v>
      </c>
      <c r="H119" s="138"/>
      <c r="I119" s="139"/>
      <c r="J119" s="140">
        <f>ROUND(I119*H119,2)</f>
        <v>0</v>
      </c>
      <c r="K119" s="136" t="s">
        <v>126</v>
      </c>
      <c r="L119" s="29"/>
      <c r="M119" s="141" t="s">
        <v>1</v>
      </c>
      <c r="N119" s="142" t="s">
        <v>43</v>
      </c>
      <c r="O119" s="143"/>
      <c r="P119" s="144">
        <f>O119*H119</f>
        <v>0</v>
      </c>
      <c r="Q119" s="144">
        <v>0</v>
      </c>
      <c r="R119" s="144">
        <f>Q119*H119</f>
        <v>0</v>
      </c>
      <c r="S119" s="144">
        <v>0</v>
      </c>
      <c r="T119" s="14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46" t="s">
        <v>127</v>
      </c>
      <c r="AT119" s="146" t="s">
        <v>122</v>
      </c>
      <c r="AU119" s="146" t="s">
        <v>86</v>
      </c>
      <c r="AY119" s="13" t="s">
        <v>121</v>
      </c>
      <c r="BE119" s="147">
        <f>IF(N119="základní",J119,0)</f>
        <v>0</v>
      </c>
      <c r="BF119" s="147">
        <f>IF(N119="snížená",J119,0)</f>
        <v>0</v>
      </c>
      <c r="BG119" s="147">
        <f>IF(N119="zákl. přenesená",J119,0)</f>
        <v>0</v>
      </c>
      <c r="BH119" s="147">
        <f>IF(N119="sníž. přenesená",J119,0)</f>
        <v>0</v>
      </c>
      <c r="BI119" s="147">
        <f>IF(N119="nulová",J119,0)</f>
        <v>0</v>
      </c>
      <c r="BJ119" s="13" t="s">
        <v>86</v>
      </c>
      <c r="BK119" s="147">
        <f>ROUND(I119*H119,2)</f>
        <v>0</v>
      </c>
      <c r="BL119" s="13" t="s">
        <v>127</v>
      </c>
      <c r="BM119" s="146" t="s">
        <v>128</v>
      </c>
    </row>
    <row r="120" spans="1:65" s="2" customFormat="1" ht="6.95" customHeight="1">
      <c r="A120" s="28"/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29"/>
      <c r="M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</sheetData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6" t="s">
        <v>5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3" t="s">
        <v>91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88</v>
      </c>
    </row>
    <row r="4" spans="1:46" s="1" customFormat="1" ht="24.95" customHeight="1">
      <c r="B4" s="16"/>
      <c r="D4" s="17" t="s">
        <v>95</v>
      </c>
      <c r="L4" s="16"/>
      <c r="M4" s="89" t="s">
        <v>10</v>
      </c>
      <c r="AT4" s="13" t="s">
        <v>3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23" t="s">
        <v>16</v>
      </c>
      <c r="L6" s="16"/>
    </row>
    <row r="7" spans="1:46" s="1" customFormat="1" ht="23.25" customHeight="1">
      <c r="B7" s="16"/>
      <c r="E7" s="187" t="str">
        <f>'Rekapitulace stavby'!K6</f>
        <v>Oprava zabezpečovacího zařízení u SSZT Praha východ_ zadávací dokumentace 2021_pok</v>
      </c>
      <c r="F7" s="188"/>
      <c r="G7" s="188"/>
      <c r="H7" s="188"/>
      <c r="L7" s="16"/>
    </row>
    <row r="8" spans="1:46" s="2" customFormat="1" ht="12" customHeight="1">
      <c r="A8" s="28"/>
      <c r="B8" s="29"/>
      <c r="C8" s="28"/>
      <c r="D8" s="23" t="s">
        <v>96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7" t="s">
        <v>129</v>
      </c>
      <c r="F9" s="189"/>
      <c r="G9" s="189"/>
      <c r="H9" s="18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stavby'!AN8</f>
        <v>13. 8. 2020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26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27</v>
      </c>
      <c r="F15" s="28"/>
      <c r="G15" s="28"/>
      <c r="H15" s="28"/>
      <c r="I15" s="23" t="s">
        <v>28</v>
      </c>
      <c r="J15" s="21" t="s">
        <v>29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30</v>
      </c>
      <c r="E17" s="28"/>
      <c r="F17" s="28"/>
      <c r="G17" s="28"/>
      <c r="H17" s="28"/>
      <c r="I17" s="23" t="s">
        <v>25</v>
      </c>
      <c r="J17" s="24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0" t="str">
        <f>'Rekapitulace stavby'!E14</f>
        <v>Vyplň údaj</v>
      </c>
      <c r="F18" s="151"/>
      <c r="G18" s="151"/>
      <c r="H18" s="151"/>
      <c r="I18" s="23" t="s">
        <v>28</v>
      </c>
      <c r="J18" s="24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32</v>
      </c>
      <c r="E20" s="28"/>
      <c r="F20" s="28"/>
      <c r="G20" s="28"/>
      <c r="H20" s="28"/>
      <c r="I20" s="23" t="s">
        <v>25</v>
      </c>
      <c r="J20" s="21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IF('Rekapitulace stavby'!E17="","",'Rekapitulace stavby'!E17)</f>
        <v xml:space="preserve"> </v>
      </c>
      <c r="F21" s="28"/>
      <c r="G21" s="28"/>
      <c r="H21" s="28"/>
      <c r="I21" s="23" t="s">
        <v>28</v>
      </c>
      <c r="J21" s="21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35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98</v>
      </c>
      <c r="F24" s="28"/>
      <c r="G24" s="28"/>
      <c r="H24" s="28"/>
      <c r="I24" s="23" t="s">
        <v>28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37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91"/>
      <c r="C27" s="90"/>
      <c r="D27" s="90"/>
      <c r="E27" s="156" t="s">
        <v>1</v>
      </c>
      <c r="F27" s="156"/>
      <c r="G27" s="156"/>
      <c r="H27" s="15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3" t="s">
        <v>38</v>
      </c>
      <c r="E30" s="28"/>
      <c r="F30" s="28"/>
      <c r="G30" s="28"/>
      <c r="H30" s="28"/>
      <c r="I30" s="28"/>
      <c r="J30" s="67">
        <f>ROUND(J117,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40</v>
      </c>
      <c r="G32" s="28"/>
      <c r="H32" s="28"/>
      <c r="I32" s="32" t="s">
        <v>39</v>
      </c>
      <c r="J32" s="32" t="s">
        <v>41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4" t="s">
        <v>42</v>
      </c>
      <c r="E33" s="23" t="s">
        <v>43</v>
      </c>
      <c r="F33" s="95">
        <f>ROUND((SUM(BE117:BE119)),  2)</f>
        <v>0</v>
      </c>
      <c r="G33" s="28"/>
      <c r="H33" s="28"/>
      <c r="I33" s="96">
        <v>0.21</v>
      </c>
      <c r="J33" s="95">
        <f>ROUND(((SUM(BE117:BE119))*I33),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3" t="s">
        <v>44</v>
      </c>
      <c r="F34" s="95">
        <f>ROUND((SUM(BF117:BF119)),  2)</f>
        <v>0</v>
      </c>
      <c r="G34" s="28"/>
      <c r="H34" s="28"/>
      <c r="I34" s="96">
        <v>0.15</v>
      </c>
      <c r="J34" s="95">
        <f>ROUND(((SUM(BF117:BF119))*I34),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3" t="s">
        <v>45</v>
      </c>
      <c r="F35" s="95">
        <f>ROUND((SUM(BG117:BG119)),  2)</f>
        <v>0</v>
      </c>
      <c r="G35" s="28"/>
      <c r="H35" s="28"/>
      <c r="I35" s="96">
        <v>0.21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3" t="s">
        <v>46</v>
      </c>
      <c r="F36" s="95">
        <f>ROUND((SUM(BH117:BH119)),  2)</f>
        <v>0</v>
      </c>
      <c r="G36" s="28"/>
      <c r="H36" s="28"/>
      <c r="I36" s="96">
        <v>0.15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47</v>
      </c>
      <c r="F37" s="95">
        <f>ROUND((SUM(BI117:BI119)),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7"/>
      <c r="D39" s="98" t="s">
        <v>48</v>
      </c>
      <c r="E39" s="56"/>
      <c r="F39" s="56"/>
      <c r="G39" s="99" t="s">
        <v>49</v>
      </c>
      <c r="H39" s="100" t="s">
        <v>50</v>
      </c>
      <c r="I39" s="56"/>
      <c r="J39" s="101">
        <f>SUM(J30:J37)</f>
        <v>0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38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8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28"/>
      <c r="B61" s="29"/>
      <c r="C61" s="28"/>
      <c r="D61" s="41" t="s">
        <v>53</v>
      </c>
      <c r="E61" s="31"/>
      <c r="F61" s="103" t="s">
        <v>54</v>
      </c>
      <c r="G61" s="41" t="s">
        <v>53</v>
      </c>
      <c r="H61" s="31"/>
      <c r="I61" s="31"/>
      <c r="J61" s="104" t="s">
        <v>54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28"/>
      <c r="B65" s="29"/>
      <c r="C65" s="28"/>
      <c r="D65" s="39" t="s">
        <v>55</v>
      </c>
      <c r="E65" s="42"/>
      <c r="F65" s="42"/>
      <c r="G65" s="39" t="s">
        <v>56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28"/>
      <c r="B76" s="29"/>
      <c r="C76" s="28"/>
      <c r="D76" s="41" t="s">
        <v>53</v>
      </c>
      <c r="E76" s="31"/>
      <c r="F76" s="103" t="s">
        <v>54</v>
      </c>
      <c r="G76" s="41" t="s">
        <v>53</v>
      </c>
      <c r="H76" s="31"/>
      <c r="I76" s="31"/>
      <c r="J76" s="104" t="s">
        <v>54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99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187" t="str">
        <f>E7</f>
        <v>Oprava zabezpečovacího zařízení u SSZT Praha východ_ zadávací dokumentace 2021_pok</v>
      </c>
      <c r="F85" s="188"/>
      <c r="G85" s="188"/>
      <c r="H85" s="188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7" t="str">
        <f>E9</f>
        <v>450_2021b - Oprava zabezpečovacího zařízení v žst. Sázava</v>
      </c>
      <c r="F87" s="189"/>
      <c r="G87" s="189"/>
      <c r="H87" s="18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>SSZT Praha východ</v>
      </c>
      <c r="G89" s="28"/>
      <c r="H89" s="28"/>
      <c r="I89" s="23" t="s">
        <v>22</v>
      </c>
      <c r="J89" s="51" t="str">
        <f>IF(J12="","",J12)</f>
        <v>13. 8. 2020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>SŽ, s.o.</v>
      </c>
      <c r="G91" s="28"/>
      <c r="H91" s="28"/>
      <c r="I91" s="23" t="s">
        <v>32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30</v>
      </c>
      <c r="D92" s="28"/>
      <c r="E92" s="28"/>
      <c r="F92" s="21" t="str">
        <f>IF(E18="","",E18)</f>
        <v>Vyplň údaj</v>
      </c>
      <c r="G92" s="28"/>
      <c r="H92" s="28"/>
      <c r="I92" s="23" t="s">
        <v>35</v>
      </c>
      <c r="J92" s="26" t="str">
        <f>E24</f>
        <v>Šustr Ondřej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5" t="s">
        <v>100</v>
      </c>
      <c r="D94" s="97"/>
      <c r="E94" s="97"/>
      <c r="F94" s="97"/>
      <c r="G94" s="97"/>
      <c r="H94" s="97"/>
      <c r="I94" s="97"/>
      <c r="J94" s="106" t="s">
        <v>101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7" t="s">
        <v>102</v>
      </c>
      <c r="D96" s="28"/>
      <c r="E96" s="28"/>
      <c r="F96" s="28"/>
      <c r="G96" s="28"/>
      <c r="H96" s="28"/>
      <c r="I96" s="28"/>
      <c r="J96" s="67">
        <f>J117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103</v>
      </c>
    </row>
    <row r="97" spans="1:31" s="9" customFormat="1" ht="24.95" customHeight="1">
      <c r="B97" s="108"/>
      <c r="D97" s="109" t="s">
        <v>104</v>
      </c>
      <c r="E97" s="110"/>
      <c r="F97" s="110"/>
      <c r="G97" s="110"/>
      <c r="H97" s="110"/>
      <c r="I97" s="110"/>
      <c r="J97" s="111">
        <f>J118</f>
        <v>0</v>
      </c>
      <c r="L97" s="108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105</v>
      </c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3.25" customHeight="1">
      <c r="A107" s="28"/>
      <c r="B107" s="29"/>
      <c r="C107" s="28"/>
      <c r="D107" s="28"/>
      <c r="E107" s="187" t="str">
        <f>E7</f>
        <v>Oprava zabezpečovacího zařízení u SSZT Praha východ_ zadávací dokumentace 2021_pok</v>
      </c>
      <c r="F107" s="188"/>
      <c r="G107" s="188"/>
      <c r="H107" s="18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96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7" t="str">
        <f>E9</f>
        <v>450_2021b - Oprava zabezpečovacího zařízení v žst. Sázava</v>
      </c>
      <c r="F109" s="189"/>
      <c r="G109" s="189"/>
      <c r="H109" s="189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>SSZT Praha východ</v>
      </c>
      <c r="G111" s="28"/>
      <c r="H111" s="28"/>
      <c r="I111" s="23" t="s">
        <v>22</v>
      </c>
      <c r="J111" s="51" t="str">
        <f>IF(J12="","",J12)</f>
        <v>13. 8. 2020</v>
      </c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>SŽ, s.o.</v>
      </c>
      <c r="G113" s="28"/>
      <c r="H113" s="28"/>
      <c r="I113" s="23" t="s">
        <v>32</v>
      </c>
      <c r="J113" s="26" t="str">
        <f>E21</f>
        <v xml:space="preserve"> 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30</v>
      </c>
      <c r="D114" s="28"/>
      <c r="E114" s="28"/>
      <c r="F114" s="21" t="str">
        <f>IF(E18="","",E18)</f>
        <v>Vyplň údaj</v>
      </c>
      <c r="G114" s="28"/>
      <c r="H114" s="28"/>
      <c r="I114" s="23" t="s">
        <v>35</v>
      </c>
      <c r="J114" s="26" t="str">
        <f>E24</f>
        <v>Šustr Ondřej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2"/>
      <c r="B116" s="113"/>
      <c r="C116" s="114" t="s">
        <v>106</v>
      </c>
      <c r="D116" s="115" t="s">
        <v>63</v>
      </c>
      <c r="E116" s="115" t="s">
        <v>59</v>
      </c>
      <c r="F116" s="115" t="s">
        <v>60</v>
      </c>
      <c r="G116" s="115" t="s">
        <v>107</v>
      </c>
      <c r="H116" s="115" t="s">
        <v>108</v>
      </c>
      <c r="I116" s="115" t="s">
        <v>109</v>
      </c>
      <c r="J116" s="115" t="s">
        <v>101</v>
      </c>
      <c r="K116" s="116" t="s">
        <v>110</v>
      </c>
      <c r="L116" s="117"/>
      <c r="M116" s="58" t="s">
        <v>1</v>
      </c>
      <c r="N116" s="59" t="s">
        <v>42</v>
      </c>
      <c r="O116" s="59" t="s">
        <v>111</v>
      </c>
      <c r="P116" s="59" t="s">
        <v>112</v>
      </c>
      <c r="Q116" s="59" t="s">
        <v>113</v>
      </c>
      <c r="R116" s="59" t="s">
        <v>114</v>
      </c>
      <c r="S116" s="59" t="s">
        <v>115</v>
      </c>
      <c r="T116" s="60" t="s">
        <v>116</v>
      </c>
      <c r="U116" s="112"/>
      <c r="V116" s="112"/>
      <c r="W116" s="112"/>
      <c r="X116" s="112"/>
      <c r="Y116" s="112"/>
      <c r="Z116" s="112"/>
      <c r="AA116" s="112"/>
      <c r="AB116" s="112"/>
      <c r="AC116" s="112"/>
      <c r="AD116" s="112"/>
      <c r="AE116" s="112"/>
    </row>
    <row r="117" spans="1:65" s="2" customFormat="1" ht="22.9" customHeight="1">
      <c r="A117" s="28"/>
      <c r="B117" s="29"/>
      <c r="C117" s="65" t="s">
        <v>117</v>
      </c>
      <c r="D117" s="28"/>
      <c r="E117" s="28"/>
      <c r="F117" s="28"/>
      <c r="G117" s="28"/>
      <c r="H117" s="28"/>
      <c r="I117" s="28"/>
      <c r="J117" s="118">
        <f>BK117</f>
        <v>0</v>
      </c>
      <c r="K117" s="28"/>
      <c r="L117" s="29"/>
      <c r="M117" s="61"/>
      <c r="N117" s="52"/>
      <c r="O117" s="62"/>
      <c r="P117" s="119">
        <f>P118</f>
        <v>0</v>
      </c>
      <c r="Q117" s="62"/>
      <c r="R117" s="119">
        <f>R118</f>
        <v>0</v>
      </c>
      <c r="S117" s="62"/>
      <c r="T117" s="120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3" t="s">
        <v>77</v>
      </c>
      <c r="AU117" s="13" t="s">
        <v>103</v>
      </c>
      <c r="BK117" s="121">
        <f>BK118</f>
        <v>0</v>
      </c>
    </row>
    <row r="118" spans="1:65" s="11" customFormat="1" ht="25.9" customHeight="1">
      <c r="B118" s="122"/>
      <c r="D118" s="123" t="s">
        <v>77</v>
      </c>
      <c r="E118" s="124" t="s">
        <v>118</v>
      </c>
      <c r="F118" s="124" t="s">
        <v>119</v>
      </c>
      <c r="I118" s="125"/>
      <c r="J118" s="126">
        <f>BK118</f>
        <v>0</v>
      </c>
      <c r="L118" s="122"/>
      <c r="M118" s="127"/>
      <c r="N118" s="128"/>
      <c r="O118" s="128"/>
      <c r="P118" s="129">
        <f>P119</f>
        <v>0</v>
      </c>
      <c r="Q118" s="128"/>
      <c r="R118" s="129">
        <f>R119</f>
        <v>0</v>
      </c>
      <c r="S118" s="128"/>
      <c r="T118" s="130">
        <f>T119</f>
        <v>0</v>
      </c>
      <c r="AR118" s="123" t="s">
        <v>120</v>
      </c>
      <c r="AT118" s="131" t="s">
        <v>77</v>
      </c>
      <c r="AU118" s="131" t="s">
        <v>78</v>
      </c>
      <c r="AY118" s="123" t="s">
        <v>121</v>
      </c>
      <c r="BK118" s="132">
        <f>BK119</f>
        <v>0</v>
      </c>
    </row>
    <row r="119" spans="1:65" s="2" customFormat="1" ht="76.349999999999994" customHeight="1">
      <c r="A119" s="28"/>
      <c r="B119" s="133"/>
      <c r="C119" s="134" t="s">
        <v>86</v>
      </c>
      <c r="D119" s="134" t="s">
        <v>122</v>
      </c>
      <c r="E119" s="135" t="s">
        <v>123</v>
      </c>
      <c r="F119" s="136" t="s">
        <v>124</v>
      </c>
      <c r="G119" s="137" t="s">
        <v>125</v>
      </c>
      <c r="H119" s="138"/>
      <c r="I119" s="139"/>
      <c r="J119" s="140">
        <f>ROUND(I119*H119,2)</f>
        <v>0</v>
      </c>
      <c r="K119" s="136" t="s">
        <v>126</v>
      </c>
      <c r="L119" s="29"/>
      <c r="M119" s="141" t="s">
        <v>1</v>
      </c>
      <c r="N119" s="142" t="s">
        <v>43</v>
      </c>
      <c r="O119" s="143"/>
      <c r="P119" s="144">
        <f>O119*H119</f>
        <v>0</v>
      </c>
      <c r="Q119" s="144">
        <v>0</v>
      </c>
      <c r="R119" s="144">
        <f>Q119*H119</f>
        <v>0</v>
      </c>
      <c r="S119" s="144">
        <v>0</v>
      </c>
      <c r="T119" s="14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46" t="s">
        <v>127</v>
      </c>
      <c r="AT119" s="146" t="s">
        <v>122</v>
      </c>
      <c r="AU119" s="146" t="s">
        <v>86</v>
      </c>
      <c r="AY119" s="13" t="s">
        <v>121</v>
      </c>
      <c r="BE119" s="147">
        <f>IF(N119="základní",J119,0)</f>
        <v>0</v>
      </c>
      <c r="BF119" s="147">
        <f>IF(N119="snížená",J119,0)</f>
        <v>0</v>
      </c>
      <c r="BG119" s="147">
        <f>IF(N119="zákl. přenesená",J119,0)</f>
        <v>0</v>
      </c>
      <c r="BH119" s="147">
        <f>IF(N119="sníž. přenesená",J119,0)</f>
        <v>0</v>
      </c>
      <c r="BI119" s="147">
        <f>IF(N119="nulová",J119,0)</f>
        <v>0</v>
      </c>
      <c r="BJ119" s="13" t="s">
        <v>86</v>
      </c>
      <c r="BK119" s="147">
        <f>ROUND(I119*H119,2)</f>
        <v>0</v>
      </c>
      <c r="BL119" s="13" t="s">
        <v>127</v>
      </c>
      <c r="BM119" s="146" t="s">
        <v>130</v>
      </c>
    </row>
    <row r="120" spans="1:65" s="2" customFormat="1" ht="6.95" customHeight="1">
      <c r="A120" s="28"/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29"/>
      <c r="M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</sheetData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6" t="s">
        <v>5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3" t="s">
        <v>94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88</v>
      </c>
    </row>
    <row r="4" spans="1:46" s="1" customFormat="1" ht="24.95" customHeight="1">
      <c r="B4" s="16"/>
      <c r="D4" s="17" t="s">
        <v>95</v>
      </c>
      <c r="L4" s="16"/>
      <c r="M4" s="89" t="s">
        <v>10</v>
      </c>
      <c r="AT4" s="13" t="s">
        <v>3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23" t="s">
        <v>16</v>
      </c>
      <c r="L6" s="16"/>
    </row>
    <row r="7" spans="1:46" s="1" customFormat="1" ht="23.25" customHeight="1">
      <c r="B7" s="16"/>
      <c r="E7" s="187" t="str">
        <f>'Rekapitulace stavby'!K6</f>
        <v>Oprava zabezpečovacího zařízení u SSZT Praha východ_ zadávací dokumentace 2021_pok</v>
      </c>
      <c r="F7" s="188"/>
      <c r="G7" s="188"/>
      <c r="H7" s="188"/>
      <c r="L7" s="16"/>
    </row>
    <row r="8" spans="1:46" s="2" customFormat="1" ht="12" customHeight="1">
      <c r="A8" s="28"/>
      <c r="B8" s="29"/>
      <c r="C8" s="28"/>
      <c r="D8" s="23" t="s">
        <v>96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67" t="s">
        <v>131</v>
      </c>
      <c r="F9" s="189"/>
      <c r="G9" s="189"/>
      <c r="H9" s="18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stavby'!AN8</f>
        <v>13. 8. 2020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26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27</v>
      </c>
      <c r="F15" s="28"/>
      <c r="G15" s="28"/>
      <c r="H15" s="28"/>
      <c r="I15" s="23" t="s">
        <v>28</v>
      </c>
      <c r="J15" s="21" t="s">
        <v>29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30</v>
      </c>
      <c r="E17" s="28"/>
      <c r="F17" s="28"/>
      <c r="G17" s="28"/>
      <c r="H17" s="28"/>
      <c r="I17" s="23" t="s">
        <v>25</v>
      </c>
      <c r="J17" s="24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0" t="str">
        <f>'Rekapitulace stavby'!E14</f>
        <v>Vyplň údaj</v>
      </c>
      <c r="F18" s="151"/>
      <c r="G18" s="151"/>
      <c r="H18" s="151"/>
      <c r="I18" s="23" t="s">
        <v>28</v>
      </c>
      <c r="J18" s="24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32</v>
      </c>
      <c r="E20" s="28"/>
      <c r="F20" s="28"/>
      <c r="G20" s="28"/>
      <c r="H20" s="28"/>
      <c r="I20" s="23" t="s">
        <v>25</v>
      </c>
      <c r="J20" s="21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IF('Rekapitulace stavby'!E17="","",'Rekapitulace stavby'!E17)</f>
        <v xml:space="preserve"> </v>
      </c>
      <c r="F21" s="28"/>
      <c r="G21" s="28"/>
      <c r="H21" s="28"/>
      <c r="I21" s="23" t="s">
        <v>28</v>
      </c>
      <c r="J21" s="21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35</v>
      </c>
      <c r="E23" s="28"/>
      <c r="F23" s="28"/>
      <c r="G23" s="28"/>
      <c r="H23" s="28"/>
      <c r="I23" s="23" t="s">
        <v>25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98</v>
      </c>
      <c r="F24" s="28"/>
      <c r="G24" s="28"/>
      <c r="H24" s="28"/>
      <c r="I24" s="23" t="s">
        <v>28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37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91"/>
      <c r="C27" s="90"/>
      <c r="D27" s="90"/>
      <c r="E27" s="156" t="s">
        <v>1</v>
      </c>
      <c r="F27" s="156"/>
      <c r="G27" s="156"/>
      <c r="H27" s="15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3" t="s">
        <v>38</v>
      </c>
      <c r="E30" s="28"/>
      <c r="F30" s="28"/>
      <c r="G30" s="28"/>
      <c r="H30" s="28"/>
      <c r="I30" s="28"/>
      <c r="J30" s="67">
        <f>ROUND(J117,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40</v>
      </c>
      <c r="G32" s="28"/>
      <c r="H32" s="28"/>
      <c r="I32" s="32" t="s">
        <v>39</v>
      </c>
      <c r="J32" s="32" t="s">
        <v>41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4" t="s">
        <v>42</v>
      </c>
      <c r="E33" s="23" t="s">
        <v>43</v>
      </c>
      <c r="F33" s="95">
        <f>ROUND((SUM(BE117:BE119)),  2)</f>
        <v>0</v>
      </c>
      <c r="G33" s="28"/>
      <c r="H33" s="28"/>
      <c r="I33" s="96">
        <v>0.21</v>
      </c>
      <c r="J33" s="95">
        <f>ROUND(((SUM(BE117:BE119))*I33),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3" t="s">
        <v>44</v>
      </c>
      <c r="F34" s="95">
        <f>ROUND((SUM(BF117:BF119)),  2)</f>
        <v>0</v>
      </c>
      <c r="G34" s="28"/>
      <c r="H34" s="28"/>
      <c r="I34" s="96">
        <v>0.15</v>
      </c>
      <c r="J34" s="95">
        <f>ROUND(((SUM(BF117:BF119))*I34),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3" t="s">
        <v>45</v>
      </c>
      <c r="F35" s="95">
        <f>ROUND((SUM(BG117:BG119)),  2)</f>
        <v>0</v>
      </c>
      <c r="G35" s="28"/>
      <c r="H35" s="28"/>
      <c r="I35" s="96">
        <v>0.21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3" t="s">
        <v>46</v>
      </c>
      <c r="F36" s="95">
        <f>ROUND((SUM(BH117:BH119)),  2)</f>
        <v>0</v>
      </c>
      <c r="G36" s="28"/>
      <c r="H36" s="28"/>
      <c r="I36" s="96">
        <v>0.15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47</v>
      </c>
      <c r="F37" s="95">
        <f>ROUND((SUM(BI117:BI119)),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7"/>
      <c r="D39" s="98" t="s">
        <v>48</v>
      </c>
      <c r="E39" s="56"/>
      <c r="F39" s="56"/>
      <c r="G39" s="99" t="s">
        <v>49</v>
      </c>
      <c r="H39" s="100" t="s">
        <v>50</v>
      </c>
      <c r="I39" s="56"/>
      <c r="J39" s="101">
        <f>SUM(J30:J37)</f>
        <v>0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38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8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28"/>
      <c r="B61" s="29"/>
      <c r="C61" s="28"/>
      <c r="D61" s="41" t="s">
        <v>53</v>
      </c>
      <c r="E61" s="31"/>
      <c r="F61" s="103" t="s">
        <v>54</v>
      </c>
      <c r="G61" s="41" t="s">
        <v>53</v>
      </c>
      <c r="H61" s="31"/>
      <c r="I61" s="31"/>
      <c r="J61" s="104" t="s">
        <v>54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28"/>
      <c r="B65" s="29"/>
      <c r="C65" s="28"/>
      <c r="D65" s="39" t="s">
        <v>55</v>
      </c>
      <c r="E65" s="42"/>
      <c r="F65" s="42"/>
      <c r="G65" s="39" t="s">
        <v>56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28"/>
      <c r="B76" s="29"/>
      <c r="C76" s="28"/>
      <c r="D76" s="41" t="s">
        <v>53</v>
      </c>
      <c r="E76" s="31"/>
      <c r="F76" s="103" t="s">
        <v>54</v>
      </c>
      <c r="G76" s="41" t="s">
        <v>53</v>
      </c>
      <c r="H76" s="31"/>
      <c r="I76" s="31"/>
      <c r="J76" s="104" t="s">
        <v>54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99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187" t="str">
        <f>E7</f>
        <v>Oprava zabezpečovacího zařízení u SSZT Praha východ_ zadávací dokumentace 2021_pok</v>
      </c>
      <c r="F85" s="188"/>
      <c r="G85" s="188"/>
      <c r="H85" s="188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96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67" t="str">
        <f>E9</f>
        <v>450_2021c - Oprava zabezpečovacího zařízení v žst. Vlastějovice</v>
      </c>
      <c r="F87" s="189"/>
      <c r="G87" s="189"/>
      <c r="H87" s="18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28"/>
      <c r="E89" s="28"/>
      <c r="F89" s="21" t="str">
        <f>F12</f>
        <v>SSZT Praha východ</v>
      </c>
      <c r="G89" s="28"/>
      <c r="H89" s="28"/>
      <c r="I89" s="23" t="s">
        <v>22</v>
      </c>
      <c r="J89" s="51" t="str">
        <f>IF(J12="","",J12)</f>
        <v>13. 8. 2020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28"/>
      <c r="E91" s="28"/>
      <c r="F91" s="21" t="str">
        <f>E15</f>
        <v>SŽ, s.o.</v>
      </c>
      <c r="G91" s="28"/>
      <c r="H91" s="28"/>
      <c r="I91" s="23" t="s">
        <v>32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30</v>
      </c>
      <c r="D92" s="28"/>
      <c r="E92" s="28"/>
      <c r="F92" s="21" t="str">
        <f>IF(E18="","",E18)</f>
        <v>Vyplň údaj</v>
      </c>
      <c r="G92" s="28"/>
      <c r="H92" s="28"/>
      <c r="I92" s="23" t="s">
        <v>35</v>
      </c>
      <c r="J92" s="26" t="str">
        <f>E24</f>
        <v>Šustr Ondřej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5" t="s">
        <v>100</v>
      </c>
      <c r="D94" s="97"/>
      <c r="E94" s="97"/>
      <c r="F94" s="97"/>
      <c r="G94" s="97"/>
      <c r="H94" s="97"/>
      <c r="I94" s="97"/>
      <c r="J94" s="106" t="s">
        <v>101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7" t="s">
        <v>102</v>
      </c>
      <c r="D96" s="28"/>
      <c r="E96" s="28"/>
      <c r="F96" s="28"/>
      <c r="G96" s="28"/>
      <c r="H96" s="28"/>
      <c r="I96" s="28"/>
      <c r="J96" s="67">
        <f>J117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103</v>
      </c>
    </row>
    <row r="97" spans="1:31" s="9" customFormat="1" ht="24.95" customHeight="1">
      <c r="B97" s="108"/>
      <c r="D97" s="109" t="s">
        <v>104</v>
      </c>
      <c r="E97" s="110"/>
      <c r="F97" s="110"/>
      <c r="G97" s="110"/>
      <c r="H97" s="110"/>
      <c r="I97" s="110"/>
      <c r="J97" s="111">
        <f>J118</f>
        <v>0</v>
      </c>
      <c r="L97" s="108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7" t="s">
        <v>105</v>
      </c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3" t="s">
        <v>16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3.25" customHeight="1">
      <c r="A107" s="28"/>
      <c r="B107" s="29"/>
      <c r="C107" s="28"/>
      <c r="D107" s="28"/>
      <c r="E107" s="187" t="str">
        <f>E7</f>
        <v>Oprava zabezpečovacího zařízení u SSZT Praha východ_ zadávací dokumentace 2021_pok</v>
      </c>
      <c r="F107" s="188"/>
      <c r="G107" s="188"/>
      <c r="H107" s="18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3" t="s">
        <v>96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167" t="str">
        <f>E9</f>
        <v>450_2021c - Oprava zabezpečovacího zařízení v žst. Vlastějovice</v>
      </c>
      <c r="F109" s="189"/>
      <c r="G109" s="189"/>
      <c r="H109" s="189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20</v>
      </c>
      <c r="D111" s="28"/>
      <c r="E111" s="28"/>
      <c r="F111" s="21" t="str">
        <f>F12</f>
        <v>SSZT Praha východ</v>
      </c>
      <c r="G111" s="28"/>
      <c r="H111" s="28"/>
      <c r="I111" s="23" t="s">
        <v>22</v>
      </c>
      <c r="J111" s="51" t="str">
        <f>IF(J12="","",J12)</f>
        <v>13. 8. 2020</v>
      </c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24</v>
      </c>
      <c r="D113" s="28"/>
      <c r="E113" s="28"/>
      <c r="F113" s="21" t="str">
        <f>E15</f>
        <v>SŽ, s.o.</v>
      </c>
      <c r="G113" s="28"/>
      <c r="H113" s="28"/>
      <c r="I113" s="23" t="s">
        <v>32</v>
      </c>
      <c r="J113" s="26" t="str">
        <f>E21</f>
        <v xml:space="preserve"> 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3" t="s">
        <v>30</v>
      </c>
      <c r="D114" s="28"/>
      <c r="E114" s="28"/>
      <c r="F114" s="21" t="str">
        <f>IF(E18="","",E18)</f>
        <v>Vyplň údaj</v>
      </c>
      <c r="G114" s="28"/>
      <c r="H114" s="28"/>
      <c r="I114" s="23" t="s">
        <v>35</v>
      </c>
      <c r="J114" s="26" t="str">
        <f>E24</f>
        <v>Šustr Ondřej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0" customFormat="1" ht="29.25" customHeight="1">
      <c r="A116" s="112"/>
      <c r="B116" s="113"/>
      <c r="C116" s="114" t="s">
        <v>106</v>
      </c>
      <c r="D116" s="115" t="s">
        <v>63</v>
      </c>
      <c r="E116" s="115" t="s">
        <v>59</v>
      </c>
      <c r="F116" s="115" t="s">
        <v>60</v>
      </c>
      <c r="G116" s="115" t="s">
        <v>107</v>
      </c>
      <c r="H116" s="115" t="s">
        <v>108</v>
      </c>
      <c r="I116" s="115" t="s">
        <v>109</v>
      </c>
      <c r="J116" s="115" t="s">
        <v>101</v>
      </c>
      <c r="K116" s="116" t="s">
        <v>110</v>
      </c>
      <c r="L116" s="117"/>
      <c r="M116" s="58" t="s">
        <v>1</v>
      </c>
      <c r="N116" s="59" t="s">
        <v>42</v>
      </c>
      <c r="O116" s="59" t="s">
        <v>111</v>
      </c>
      <c r="P116" s="59" t="s">
        <v>112</v>
      </c>
      <c r="Q116" s="59" t="s">
        <v>113</v>
      </c>
      <c r="R116" s="59" t="s">
        <v>114</v>
      </c>
      <c r="S116" s="59" t="s">
        <v>115</v>
      </c>
      <c r="T116" s="60" t="s">
        <v>116</v>
      </c>
      <c r="U116" s="112"/>
      <c r="V116" s="112"/>
      <c r="W116" s="112"/>
      <c r="X116" s="112"/>
      <c r="Y116" s="112"/>
      <c r="Z116" s="112"/>
      <c r="AA116" s="112"/>
      <c r="AB116" s="112"/>
      <c r="AC116" s="112"/>
      <c r="AD116" s="112"/>
      <c r="AE116" s="112"/>
    </row>
    <row r="117" spans="1:65" s="2" customFormat="1" ht="22.9" customHeight="1">
      <c r="A117" s="28"/>
      <c r="B117" s="29"/>
      <c r="C117" s="65" t="s">
        <v>117</v>
      </c>
      <c r="D117" s="28"/>
      <c r="E117" s="28"/>
      <c r="F117" s="28"/>
      <c r="G117" s="28"/>
      <c r="H117" s="28"/>
      <c r="I117" s="28"/>
      <c r="J117" s="118">
        <f>BK117</f>
        <v>0</v>
      </c>
      <c r="K117" s="28"/>
      <c r="L117" s="29"/>
      <c r="M117" s="61"/>
      <c r="N117" s="52"/>
      <c r="O117" s="62"/>
      <c r="P117" s="119">
        <f>P118</f>
        <v>0</v>
      </c>
      <c r="Q117" s="62"/>
      <c r="R117" s="119">
        <f>R118</f>
        <v>0</v>
      </c>
      <c r="S117" s="62"/>
      <c r="T117" s="120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3" t="s">
        <v>77</v>
      </c>
      <c r="AU117" s="13" t="s">
        <v>103</v>
      </c>
      <c r="BK117" s="121">
        <f>BK118</f>
        <v>0</v>
      </c>
    </row>
    <row r="118" spans="1:65" s="11" customFormat="1" ht="25.9" customHeight="1">
      <c r="B118" s="122"/>
      <c r="D118" s="123" t="s">
        <v>77</v>
      </c>
      <c r="E118" s="124" t="s">
        <v>118</v>
      </c>
      <c r="F118" s="124" t="s">
        <v>119</v>
      </c>
      <c r="I118" s="125"/>
      <c r="J118" s="126">
        <f>BK118</f>
        <v>0</v>
      </c>
      <c r="L118" s="122"/>
      <c r="M118" s="127"/>
      <c r="N118" s="128"/>
      <c r="O118" s="128"/>
      <c r="P118" s="129">
        <f>P119</f>
        <v>0</v>
      </c>
      <c r="Q118" s="128"/>
      <c r="R118" s="129">
        <f>R119</f>
        <v>0</v>
      </c>
      <c r="S118" s="128"/>
      <c r="T118" s="130">
        <f>T119</f>
        <v>0</v>
      </c>
      <c r="AR118" s="123" t="s">
        <v>120</v>
      </c>
      <c r="AT118" s="131" t="s">
        <v>77</v>
      </c>
      <c r="AU118" s="131" t="s">
        <v>78</v>
      </c>
      <c r="AY118" s="123" t="s">
        <v>121</v>
      </c>
      <c r="BK118" s="132">
        <f>BK119</f>
        <v>0</v>
      </c>
    </row>
    <row r="119" spans="1:65" s="2" customFormat="1" ht="76.349999999999994" customHeight="1">
      <c r="A119" s="28"/>
      <c r="B119" s="133"/>
      <c r="C119" s="134" t="s">
        <v>86</v>
      </c>
      <c r="D119" s="134" t="s">
        <v>122</v>
      </c>
      <c r="E119" s="135" t="s">
        <v>123</v>
      </c>
      <c r="F119" s="136" t="s">
        <v>124</v>
      </c>
      <c r="G119" s="137" t="s">
        <v>125</v>
      </c>
      <c r="H119" s="138"/>
      <c r="I119" s="139"/>
      <c r="J119" s="140">
        <f>ROUND(I119*H119,2)</f>
        <v>0</v>
      </c>
      <c r="K119" s="136" t="s">
        <v>126</v>
      </c>
      <c r="L119" s="29"/>
      <c r="M119" s="141" t="s">
        <v>1</v>
      </c>
      <c r="N119" s="142" t="s">
        <v>43</v>
      </c>
      <c r="O119" s="143"/>
      <c r="P119" s="144">
        <f>O119*H119</f>
        <v>0</v>
      </c>
      <c r="Q119" s="144">
        <v>0</v>
      </c>
      <c r="R119" s="144">
        <f>Q119*H119</f>
        <v>0</v>
      </c>
      <c r="S119" s="144">
        <v>0</v>
      </c>
      <c r="T119" s="14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46" t="s">
        <v>127</v>
      </c>
      <c r="AT119" s="146" t="s">
        <v>122</v>
      </c>
      <c r="AU119" s="146" t="s">
        <v>86</v>
      </c>
      <c r="AY119" s="13" t="s">
        <v>121</v>
      </c>
      <c r="BE119" s="147">
        <f>IF(N119="základní",J119,0)</f>
        <v>0</v>
      </c>
      <c r="BF119" s="147">
        <f>IF(N119="snížená",J119,0)</f>
        <v>0</v>
      </c>
      <c r="BG119" s="147">
        <f>IF(N119="zákl. přenesená",J119,0)</f>
        <v>0</v>
      </c>
      <c r="BH119" s="147">
        <f>IF(N119="sníž. přenesená",J119,0)</f>
        <v>0</v>
      </c>
      <c r="BI119" s="147">
        <f>IF(N119="nulová",J119,0)</f>
        <v>0</v>
      </c>
      <c r="BJ119" s="13" t="s">
        <v>86</v>
      </c>
      <c r="BK119" s="147">
        <f>ROUND(I119*H119,2)</f>
        <v>0</v>
      </c>
      <c r="BL119" s="13" t="s">
        <v>127</v>
      </c>
      <c r="BM119" s="146" t="s">
        <v>130</v>
      </c>
    </row>
    <row r="120" spans="1:65" s="2" customFormat="1" ht="6.95" customHeight="1">
      <c r="A120" s="28"/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29"/>
      <c r="M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</sheetData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450_2021a - Oprava zabezp...</vt:lpstr>
      <vt:lpstr>450_2021b - Oprava zabezp...</vt:lpstr>
      <vt:lpstr>450_2021c - Oprava zabezp...</vt:lpstr>
      <vt:lpstr>'450_2021a - Oprava zabezp...'!Názvy_tisku</vt:lpstr>
      <vt:lpstr>'450_2021b - Oprava zabezp...'!Názvy_tisku</vt:lpstr>
      <vt:lpstr>'450_2021c - Oprava zabezp...'!Názvy_tisku</vt:lpstr>
      <vt:lpstr>'Rekapitulace stavby'!Názvy_tisku</vt:lpstr>
      <vt:lpstr>'450_2021a - Oprava zabezp...'!Oblast_tisku</vt:lpstr>
      <vt:lpstr>'450_2021b - Oprava zabezp...'!Oblast_tisku</vt:lpstr>
      <vt:lpstr>'450_2021c - Oprava zabezp...'!Oblast_tisku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Bartoňová Simona, Ing.</cp:lastModifiedBy>
  <dcterms:created xsi:type="dcterms:W3CDTF">2020-08-13T13:21:38Z</dcterms:created>
  <dcterms:modified xsi:type="dcterms:W3CDTF">2020-08-31T10:59:25Z</dcterms:modified>
</cp:coreProperties>
</file>